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Stavební rozpočet" sheetId="1" r:id="rId1"/>
    <sheet name="Stavební rozpočet - součet" sheetId="2" r:id="rId2"/>
    <sheet name="Výkaz výměr" sheetId="3" r:id="rId3"/>
    <sheet name="Harmonogram" sheetId="4" r:id="rId4"/>
    <sheet name="Čerpání rozpočtu" sheetId="5" r:id="rId5"/>
    <sheet name="Krycí list rozpočtu" sheetId="6" r:id="rId6"/>
  </sheets>
  <definedNames/>
  <calcPr fullCalcOnLoad="1"/>
</workbook>
</file>

<file path=xl/sharedStrings.xml><?xml version="1.0" encoding="utf-8"?>
<sst xmlns="http://schemas.openxmlformats.org/spreadsheetml/2006/main" count="1182" uniqueCount="374">
  <si>
    <t>Stavební rozpočet</t>
  </si>
  <si>
    <t>Název stavby:</t>
  </si>
  <si>
    <t>DBO na silnici III/11112 v Bystřici</t>
  </si>
  <si>
    <t>Doba výstavby:</t>
  </si>
  <si>
    <t>Objednatel:</t>
  </si>
  <si>
    <t>Druh stavby:</t>
  </si>
  <si>
    <t>dopravní liniová</t>
  </si>
  <si>
    <t>Začátek výstavby:</t>
  </si>
  <si>
    <t>Projektant:</t>
  </si>
  <si>
    <t>Lokalita:</t>
  </si>
  <si>
    <t>Bystřice</t>
  </si>
  <si>
    <t>Konec výstavby:</t>
  </si>
  <si>
    <t>Zhotovitel:</t>
  </si>
  <si>
    <t>JKSO:</t>
  </si>
  <si>
    <t>Zpracováno dne:</t>
  </si>
  <si>
    <t>Zpracoval:</t>
  </si>
  <si>
    <t xml:space="preserve"> </t>
  </si>
  <si>
    <t>Jednot.</t>
  </si>
  <si>
    <t>Náklady (Kč)</t>
  </si>
  <si>
    <t>Hmotnost (t)</t>
  </si>
  <si>
    <t>Č</t>
  </si>
  <si>
    <t>Objekt</t>
  </si>
  <si>
    <t>Kód</t>
  </si>
  <si>
    <t>Zkrácený popis</t>
  </si>
  <si>
    <t>M.j.</t>
  </si>
  <si>
    <t>Množství</t>
  </si>
  <si>
    <t>cena (Kč)</t>
  </si>
  <si>
    <t>Dodávka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</si>
  <si>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</si>
  <si>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</si>
  <si>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</si>
  <si>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</si>
  <si>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</si>
  <si>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</si>
  <si>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</si>
  <si>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</si>
  <si>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</si>
  <si>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</si>
  <si>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</si>
  <si>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</t>
  </si>
  <si>
    <t>Přípravné a přidružené práce</t>
  </si>
  <si>
    <t>HS</t>
  </si>
  <si>
    <t>1</t>
  </si>
  <si>
    <t>113107143R00</t>
  </si>
  <si>
    <t>Odstranění podkladu pl.do 200 m2, živice tl. 15 cm</t>
  </si>
  <si>
    <t>m2</t>
  </si>
  <si>
    <t>2</t>
  </si>
  <si>
    <t>113107221R00</t>
  </si>
  <si>
    <t>Odstranění podkladu chodníky,kam.drcené tl.10-15 cm</t>
  </si>
  <si>
    <t>3</t>
  </si>
  <si>
    <t>113151314R00</t>
  </si>
  <si>
    <t>Frézování krytu do 500 m2, s překážkami, tl.5 cm</t>
  </si>
  <si>
    <t>4</t>
  </si>
  <si>
    <t>113107141R00</t>
  </si>
  <si>
    <t>Odstranění podkladu pl. do 200 m2, živice tl. 5 cm chodníky</t>
  </si>
  <si>
    <t>5</t>
  </si>
  <si>
    <t>460030102RT2</t>
  </si>
  <si>
    <t>Vytrhání obrubníků, lože MC, stojatých</t>
  </si>
  <si>
    <t>m</t>
  </si>
  <si>
    <t>6</t>
  </si>
  <si>
    <t>113107123R00</t>
  </si>
  <si>
    <t>Odstranění podkladu zálivy pl. 200 m2,kam.drcené tl.30 cm</t>
  </si>
  <si>
    <t>12</t>
  </si>
  <si>
    <t>Odkopávky a prokopávky</t>
  </si>
  <si>
    <t>7</t>
  </si>
  <si>
    <t>120901121R00</t>
  </si>
  <si>
    <t>Bourání lože obrubníky a podezdívky z prostého betonu</t>
  </si>
  <si>
    <t>m3</t>
  </si>
  <si>
    <t>8</t>
  </si>
  <si>
    <t>121101103R00</t>
  </si>
  <si>
    <t>Sejmutí ornice s přemístěním do 250 m</t>
  </si>
  <si>
    <t>9</t>
  </si>
  <si>
    <t>122201102R00</t>
  </si>
  <si>
    <t>Odkopávky nezapažené v hor. 3 do 1000 m3</t>
  </si>
  <si>
    <t>13</t>
  </si>
  <si>
    <t>Hloubené vykopávky</t>
  </si>
  <si>
    <t>10</t>
  </si>
  <si>
    <t>132201101R00</t>
  </si>
  <si>
    <t>Hloubení rýh šířky do 60 cm v hor.3 do 100 m3</t>
  </si>
  <si>
    <t>131201101R00</t>
  </si>
  <si>
    <t>Hloubení jam sloupky v hor.3 do 100 m3 ručně</t>
  </si>
  <si>
    <t>139600012RAA</t>
  </si>
  <si>
    <t>Ruční výkop u sítí v hornině 3</t>
  </si>
  <si>
    <t>16</t>
  </si>
  <si>
    <t>Přemístění výkopku</t>
  </si>
  <si>
    <t>162601101R00</t>
  </si>
  <si>
    <t>Vodorovné přemístění výkopku z hor.1-4 do 4000 m</t>
  </si>
  <si>
    <t>17</t>
  </si>
  <si>
    <t>Konstrukce ze zemin</t>
  </si>
  <si>
    <t>14</t>
  </si>
  <si>
    <t>174101102R00</t>
  </si>
  <si>
    <t>Zásyp ruční se zhutněním</t>
  </si>
  <si>
    <t>18</t>
  </si>
  <si>
    <t>Povrchové úpravy terénu</t>
  </si>
  <si>
    <t>15</t>
  </si>
  <si>
    <t>181300010RAB</t>
  </si>
  <si>
    <t>Rozprostření ornice v rovině tloušťka 15 cm</t>
  </si>
  <si>
    <t>184102114R00</t>
  </si>
  <si>
    <t>Výsadba dřevin s balem D do 50 cm, v rovině</t>
  </si>
  <si>
    <t>kus</t>
  </si>
  <si>
    <t>02650120</t>
  </si>
  <si>
    <t>Okrasný keř s balem v.1,5m</t>
  </si>
  <si>
    <t>0</t>
  </si>
  <si>
    <t>460620006RT1</t>
  </si>
  <si>
    <t>Osetí povrchu trávou</t>
  </si>
  <si>
    <t>21</t>
  </si>
  <si>
    <t>Úprava podloží a základové spáry</t>
  </si>
  <si>
    <t>19</t>
  </si>
  <si>
    <t>212572111R00</t>
  </si>
  <si>
    <t>Lože pod potrubí ze štěrkopísku tříděného</t>
  </si>
  <si>
    <t>27</t>
  </si>
  <si>
    <t>Základy</t>
  </si>
  <si>
    <t>20</t>
  </si>
  <si>
    <t>270328134R00</t>
  </si>
  <si>
    <t>Základy beton sloupky -  (zn2)</t>
  </si>
  <si>
    <t>275361921RT4</t>
  </si>
  <si>
    <t>Výztuž podkladu ze svařovaných sítí</t>
  </si>
  <si>
    <t>t</t>
  </si>
  <si>
    <t>56</t>
  </si>
  <si>
    <t>Podkladní vrstvy komunikací, letišť a ploch</t>
  </si>
  <si>
    <t>22</t>
  </si>
  <si>
    <t>564261111R00</t>
  </si>
  <si>
    <t>Podklad ze štěrkopísku po zhutnění tloušťky 20 cm</t>
  </si>
  <si>
    <t>23</t>
  </si>
  <si>
    <t>564251111R00</t>
  </si>
  <si>
    <t>Podklad ze štěrkopísku po zhutnění tloušťky 15 cm</t>
  </si>
  <si>
    <t>24</t>
  </si>
  <si>
    <t>564752114R00</t>
  </si>
  <si>
    <t>Podklad z kam.drceného 32-63 s výplň.kamen. 18 cm</t>
  </si>
  <si>
    <t>25</t>
  </si>
  <si>
    <t>564962111R00</t>
  </si>
  <si>
    <t>Podklad z  betonu tloušťky 15 -20 cm</t>
  </si>
  <si>
    <t>26</t>
  </si>
  <si>
    <t>564861111R00</t>
  </si>
  <si>
    <t>Podklad ze štěrkodrti po zhutnění tloušťky 18 cm prahy</t>
  </si>
  <si>
    <t>57</t>
  </si>
  <si>
    <t>Kryty štěrkových a živičných komunikací a ploch</t>
  </si>
  <si>
    <t>577141112RT3</t>
  </si>
  <si>
    <t>Beton asfaltový ABS, ABSM tř.1 nad 3 m, tl.5 cm</t>
  </si>
  <si>
    <t>28</t>
  </si>
  <si>
    <t>577161214R00</t>
  </si>
  <si>
    <t>Beton asfalt. ABJ,ABS,ABH tř.2 do 3 m, tl. 7 cm</t>
  </si>
  <si>
    <t>29</t>
  </si>
  <si>
    <t>573231111R00</t>
  </si>
  <si>
    <t>Postřik živičný spojovací z emulze 0,5-0,7 kg/m2</t>
  </si>
  <si>
    <t>59</t>
  </si>
  <si>
    <t>Dlažby pozemních komunikací a ploch</t>
  </si>
  <si>
    <t>30</t>
  </si>
  <si>
    <t>596245041R00</t>
  </si>
  <si>
    <t>Kladení zámkové dlažby tl. 8 cm do MC tl. 5 cm</t>
  </si>
  <si>
    <t>31</t>
  </si>
  <si>
    <t>59245262</t>
  </si>
  <si>
    <t>Dlažba BEST barevná 20x20x8</t>
  </si>
  <si>
    <t>32</t>
  </si>
  <si>
    <t>596245045R00</t>
  </si>
  <si>
    <t>Příplatek za kladení dlažby tl. 8 cm, MC, do100 m2 ZP</t>
  </si>
  <si>
    <t>33</t>
  </si>
  <si>
    <t>596215020R00</t>
  </si>
  <si>
    <t>Kladení zámkové dlažby tl. 6 cm do drtě tl. 3 cm</t>
  </si>
  <si>
    <t>34</t>
  </si>
  <si>
    <t>59245267</t>
  </si>
  <si>
    <t>Dlažba BEST KLASIKO barevná pro nevidomé 20x10x6</t>
  </si>
  <si>
    <t>35</t>
  </si>
  <si>
    <t>59245295</t>
  </si>
  <si>
    <t>Dlažba BEST přírodní  22,5x11,2x6</t>
  </si>
  <si>
    <t>89</t>
  </si>
  <si>
    <t>Ostatní konstrukce</t>
  </si>
  <si>
    <t>36</t>
  </si>
  <si>
    <t>895941311RT2</t>
  </si>
  <si>
    <t>Zřízení vpusti uliční z dílců typ UVB - 50</t>
  </si>
  <si>
    <t>37</t>
  </si>
  <si>
    <t>899203111RT2</t>
  </si>
  <si>
    <t>Osazení mříží litinových s rámem do 150 kg včetně mříže</t>
  </si>
  <si>
    <t>38</t>
  </si>
  <si>
    <t>898944587VD</t>
  </si>
  <si>
    <t>Dodávka a montáž lavičky</t>
  </si>
  <si>
    <t>39</t>
  </si>
  <si>
    <t>8987890VD</t>
  </si>
  <si>
    <t>Odpadkový koš</t>
  </si>
  <si>
    <t>40</t>
  </si>
  <si>
    <t>54578988VD</t>
  </si>
  <si>
    <t>Dodávka a montáž přítřešku HWBP1 5/1,5m</t>
  </si>
  <si>
    <t>91</t>
  </si>
  <si>
    <t>Doplňující konstrukce a práce pozemních komunikací, letišť a ploch</t>
  </si>
  <si>
    <t>41</t>
  </si>
  <si>
    <t>919735113R00</t>
  </si>
  <si>
    <t>Řezání stávajícího živičného krytu tl. 10 - 15 cm</t>
  </si>
  <si>
    <t>42</t>
  </si>
  <si>
    <t>914001111R00</t>
  </si>
  <si>
    <t>Montáž svislých dopr.značek na sloupky, konzoly</t>
  </si>
  <si>
    <t>43</t>
  </si>
  <si>
    <t>40444937.A</t>
  </si>
  <si>
    <t>Značka dopr výstražná A12 fól1, EG7letá</t>
  </si>
  <si>
    <t>44</t>
  </si>
  <si>
    <t>40445044.A</t>
  </si>
  <si>
    <t>Značka dopr inf IP 6 500/500 fól1,EG7letá refl</t>
  </si>
  <si>
    <t>45</t>
  </si>
  <si>
    <t>40445161.A</t>
  </si>
  <si>
    <t>Značka dopr dodat E 12  500/500 fól 1, EG 7 letá</t>
  </si>
  <si>
    <t>46</t>
  </si>
  <si>
    <t>Značka dopr výstražná 900 mm fól1, EG7letá</t>
  </si>
  <si>
    <t>47</t>
  </si>
  <si>
    <t>40445023.A</t>
  </si>
  <si>
    <t>Značka doprav zákazová B20a  fól 1, EG 7letá</t>
  </si>
  <si>
    <t>48</t>
  </si>
  <si>
    <t>40445960</t>
  </si>
  <si>
    <t>Sloupek Fe 60/3 s povrchovou úpravou</t>
  </si>
  <si>
    <t>49</t>
  </si>
  <si>
    <t>917862111R00</t>
  </si>
  <si>
    <t>Osazení stojat. obrub. bet. s opěrou,lože z B 12,5</t>
  </si>
  <si>
    <t>50</t>
  </si>
  <si>
    <t>59217504</t>
  </si>
  <si>
    <t>Obrubník Best MONO lI přírodní 100x15/12x25 cm</t>
  </si>
  <si>
    <t>51</t>
  </si>
  <si>
    <t>916561111RT4</t>
  </si>
  <si>
    <t>Osazení záhon.obrubníků do lože z B 12,5 s opěrou</t>
  </si>
  <si>
    <t>52</t>
  </si>
  <si>
    <t>59217310</t>
  </si>
  <si>
    <t>Obrubník zahonový  ABO  50/5/25    500x50x250</t>
  </si>
  <si>
    <t>53</t>
  </si>
  <si>
    <t>918101111R00</t>
  </si>
  <si>
    <t>Lože pod obrubníky nebo obruby dlažeb z B 12,5</t>
  </si>
  <si>
    <t>54</t>
  </si>
  <si>
    <t>915711111R00</t>
  </si>
  <si>
    <t>Vodorovné značení střík.barvou dělících čar 12 cm</t>
  </si>
  <si>
    <t>55</t>
  </si>
  <si>
    <t>915791111R00</t>
  </si>
  <si>
    <t>Předznačení pro značení dělící čáry,vodící proužky</t>
  </si>
  <si>
    <t>915712111R00</t>
  </si>
  <si>
    <t>Vodorovné značení střík.barvou proužků š.25 cm</t>
  </si>
  <si>
    <t>915701111R00</t>
  </si>
  <si>
    <t>Vodorovné značení z nátěr. hmot, stopčáry atd.</t>
  </si>
  <si>
    <t>58</t>
  </si>
  <si>
    <t>915709111R00</t>
  </si>
  <si>
    <t>Příplatek za reflexní úpravu balotinovou u nátěrů</t>
  </si>
  <si>
    <t>910000</t>
  </si>
  <si>
    <t>Ostatní práce a konstrukce</t>
  </si>
  <si>
    <t>kpl</t>
  </si>
  <si>
    <t>96</t>
  </si>
  <si>
    <t>Bourání konstrukcí</t>
  </si>
  <si>
    <t>60</t>
  </si>
  <si>
    <t>966006132R00</t>
  </si>
  <si>
    <t>Odstranění doprav.značek se sloupky, s bet.patkami</t>
  </si>
  <si>
    <t>61</t>
  </si>
  <si>
    <t>961044111R00</t>
  </si>
  <si>
    <t>Bourání základů z betonu prostého</t>
  </si>
  <si>
    <t>H22</t>
  </si>
  <si>
    <t>Komunikace pozemní a letiště</t>
  </si>
  <si>
    <t>PR</t>
  </si>
  <si>
    <t>62</t>
  </si>
  <si>
    <t>998225111R00</t>
  </si>
  <si>
    <t>Přesun hmot, pozemní komunikace, kryt živičný</t>
  </si>
  <si>
    <t>M21</t>
  </si>
  <si>
    <t>Elektromontáže</t>
  </si>
  <si>
    <t>MP</t>
  </si>
  <si>
    <t>63</t>
  </si>
  <si>
    <t>210500020RA0</t>
  </si>
  <si>
    <t>Venkovní osvětlení stožár uliční</t>
  </si>
  <si>
    <t>64</t>
  </si>
  <si>
    <t>210100010RA0</t>
  </si>
  <si>
    <t>Přípojka elektro pro sloupy VO</t>
  </si>
  <si>
    <t>M46</t>
  </si>
  <si>
    <t>Zemní práce při montážích</t>
  </si>
  <si>
    <t>65</t>
  </si>
  <si>
    <t>460030081RT1</t>
  </si>
  <si>
    <t>Řezání spáry v asfaltu +zálivka</t>
  </si>
  <si>
    <t>M875VD</t>
  </si>
  <si>
    <t>Ostatní</t>
  </si>
  <si>
    <t>66</t>
  </si>
  <si>
    <t>875899VD</t>
  </si>
  <si>
    <t>Uložení kabelu do chráničky včetně chráničky even.přelož.</t>
  </si>
  <si>
    <t>S0</t>
  </si>
  <si>
    <t>Přesuny sutí</t>
  </si>
  <si>
    <t>67</t>
  </si>
  <si>
    <t>979083116R00</t>
  </si>
  <si>
    <t>Vodorovné přemístění suti a výkopku na skládku do 5000 m</t>
  </si>
  <si>
    <t>Celkem: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</si>
  <si>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</si>
  <si>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</si>
  <si>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</si>
  <si>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</si>
  <si>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</si>
  <si>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F</t>
  </si>
  <si>
    <t>Výkaz výměr</t>
  </si>
  <si>
    <t>Rozměry</t>
  </si>
  <si>
    <t>145.1+82.4+36</t>
  </si>
  <si>
    <t>74.2+263.11+50.72+50.25</t>
  </si>
  <si>
    <t>512+138.4</t>
  </si>
  <si>
    <t>438.28</t>
  </si>
  <si>
    <t>72.4+73.9+73.3+20.7*4</t>
  </si>
  <si>
    <t>82.2*2</t>
  </si>
  <si>
    <t>(90.9+17.5+64.3+30+42.5)*0.2</t>
  </si>
  <si>
    <t>172.7*0.2+(30+42.5)*0.25</t>
  </si>
  <si>
    <t>5*1.2*1.35*2</t>
  </si>
  <si>
    <t>4*0.8*0.8*1.2</t>
  </si>
  <si>
    <t>26*4*0.45*0.6</t>
  </si>
  <si>
    <t>14.8*2</t>
  </si>
  <si>
    <t>7.23</t>
  </si>
  <si>
    <t>51*1.5+28*12.5+45.6+16.1+20.1+48.1</t>
  </si>
  <si>
    <t>556.4</t>
  </si>
  <si>
    <t>3*1.5*2*0.2</t>
  </si>
  <si>
    <t>0.8*0.8*1.0*4</t>
  </si>
  <si>
    <t>0.008*(12+7.5)*3.75*2+6*1*4*0.008</t>
  </si>
  <si>
    <t>73.2*2+38.1*2+36*2+13.6+11.5+44.2+26.8+25.17+21.54+36.3*2</t>
  </si>
  <si>
    <t>164.7+10.5+40.2+191.7+69.1+25.2</t>
  </si>
  <si>
    <t>38.1*2+36*2+13.6+11.5+44.2+26.8+36.3*2+24.7+22.4</t>
  </si>
  <si>
    <t>73.2*2+6*2*2</t>
  </si>
  <si>
    <t>36*2</t>
  </si>
  <si>
    <t>638+140.9+36.8+38.3</t>
  </si>
  <si>
    <t>854</t>
  </si>
  <si>
    <t>13.6+11.5+44.2+26.8+6*4+24.7+21.7</t>
  </si>
  <si>
    <t>166.5</t>
  </si>
  <si>
    <t>385.1+22+69.1+25.1</t>
  </si>
  <si>
    <t>154.6-15+24.2+24.9</t>
  </si>
  <si>
    <t>3.5+5.9+32.8+10.3+12.3+4.7+74.3+16.7</t>
  </si>
  <si>
    <t>(188.7+160.5)*0.2*0.2</t>
  </si>
  <si>
    <t>73-12+2.25*6+6+50*2+16+27.7+17</t>
  </si>
  <si>
    <t>241.2+68</t>
  </si>
  <si>
    <t>28*2+7+5</t>
  </si>
  <si>
    <t>1.5*2*2+6*3/2*2</t>
  </si>
  <si>
    <t>19.5*2</t>
  </si>
  <si>
    <t>26.5+36.9+28.1</t>
  </si>
  <si>
    <t>Harmonogram</t>
  </si>
  <si>
    <t>Nh</t>
  </si>
  <si>
    <t>Zdroje</t>
  </si>
  <si>
    <t>Trvání</t>
  </si>
  <si>
    <t>Začátek</t>
  </si>
  <si>
    <t>Konec</t>
  </si>
  <si>
    <t>Rozpočet (Kč)</t>
  </si>
  <si>
    <t>M875V</t>
  </si>
  <si>
    <t>Čerpání rozpočtu</t>
  </si>
  <si>
    <t>Rozpočtové náklady (Kč)</t>
  </si>
  <si>
    <t>Fakturovaná cena (Kč)</t>
  </si>
  <si>
    <t>Rozdíl v Kč</t>
  </si>
  <si>
    <t>Rozdíl v %</t>
  </si>
  <si>
    <t>Krycí list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</si>
  <si>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</si>
  <si>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</si>
  <si>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</si>
  <si>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</si>
  <si>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</si>
  <si>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</si>
  <si>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</si>
  <si>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</si>
  <si>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</si>
  <si>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</si>
  <si>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</si>
  <si>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</si>
  <si>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Skládkovné</t>
  </si>
  <si>
    <t>Zařízení staveniště</t>
  </si>
  <si>
    <t>Ostatní (PD,GP)</t>
  </si>
  <si>
    <t>Mimostav. doprava</t>
  </si>
  <si>
    <t>PSV</t>
  </si>
  <si>
    <t>DIO</t>
  </si>
  <si>
    <t>Územní vlivy</t>
  </si>
  <si>
    <t>Provozní vlivy</t>
  </si>
  <si>
    <t>"M"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</si>
  <si>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</si>
  <si>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</si>
  <si>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</si>
  <si>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</si>
  <si>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</si>
  <si>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</si>
  <si>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</si>
  <si>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10%</t>
  </si>
  <si>
    <t>DPH 10%</t>
  </si>
  <si>
    <t>Celkem bez DPH</t>
  </si>
  <si>
    <t>Základ 20%</t>
  </si>
  <si>
    <t>DPH 20%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</si>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</sst>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/M/YYYY"/>
    <numFmt numFmtId="167" formatCode="#,##0.00"/>
  </numFmts>
  <fonts count="11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5" fontId="2" fillId="0" borderId="1" xfId="0" applyNumberFormat="1" applyFont="1" applyFill="1" applyBorder="1" applyAlignment="1" applyProtection="1">
      <alignment horizontal="center" vertical="center"/>
      <protection/>
    </xf>
    <xf numFmtId="165" fontId="1" fillId="0" borderId="2" xfId="0" applyNumberFormat="1" applyFont="1" applyFill="1" applyBorder="1" applyAlignment="1" applyProtection="1">
      <alignment horizontal="left" vertical="center"/>
      <protection/>
    </xf>
    <xf numFmtId="165" fontId="3" fillId="0" borderId="3" xfId="0" applyNumberFormat="1" applyFont="1" applyFill="1" applyBorder="1" applyAlignment="1" applyProtection="1">
      <alignment horizontal="left" vertical="center"/>
      <protection/>
    </xf>
    <xf numFmtId="165" fontId="1" fillId="0" borderId="3" xfId="0" applyNumberFormat="1" applyFont="1" applyFill="1" applyBorder="1" applyAlignment="1" applyProtection="1">
      <alignment horizontal="left" vertical="center"/>
      <protection/>
    </xf>
    <xf numFmtId="165" fontId="1" fillId="0" borderId="4" xfId="0" applyNumberFormat="1" applyFont="1" applyFill="1" applyBorder="1" applyAlignment="1" applyProtection="1">
      <alignment horizontal="left" vertical="center"/>
      <protection/>
    </xf>
    <xf numFmtId="164" fontId="1" fillId="0" borderId="5" xfId="0" applyNumberFormat="1" applyFont="1" applyFill="1" applyBorder="1" applyAlignment="1" applyProtection="1">
      <alignment vertical="center"/>
      <protection/>
    </xf>
    <xf numFmtId="165" fontId="1" fillId="0" borderId="5" xfId="0" applyNumberFormat="1" applyFont="1" applyFill="1" applyBorder="1" applyAlignment="1" applyProtection="1">
      <alignment horizontal="left" vertical="center"/>
      <protection/>
    </xf>
    <xf numFmtId="165" fontId="1" fillId="0" borderId="0" xfId="0" applyNumberFormat="1" applyFont="1" applyFill="1" applyBorder="1" applyAlignment="1" applyProtection="1">
      <alignment horizontal="left" vertical="center"/>
      <protection/>
    </xf>
    <xf numFmtId="166" fontId="1" fillId="0" borderId="0" xfId="0" applyNumberFormat="1" applyFont="1" applyFill="1" applyBorder="1" applyAlignment="1" applyProtection="1">
      <alignment horizontal="left" vertical="center"/>
      <protection/>
    </xf>
    <xf numFmtId="165" fontId="1" fillId="0" borderId="6" xfId="0" applyNumberFormat="1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165" fontId="1" fillId="0" borderId="7" xfId="0" applyNumberFormat="1" applyFont="1" applyFill="1" applyBorder="1" applyAlignment="1" applyProtection="1">
      <alignment horizontal="left" vertical="center"/>
      <protection/>
    </xf>
    <xf numFmtId="165" fontId="1" fillId="0" borderId="8" xfId="0" applyNumberFormat="1" applyFont="1" applyFill="1" applyBorder="1" applyAlignment="1" applyProtection="1">
      <alignment horizontal="left" vertical="center"/>
      <protection/>
    </xf>
    <xf numFmtId="166" fontId="1" fillId="0" borderId="8" xfId="0" applyNumberFormat="1" applyFont="1" applyFill="1" applyBorder="1" applyAlignment="1" applyProtection="1">
      <alignment horizontal="left" vertical="center"/>
      <protection/>
    </xf>
    <xf numFmtId="165" fontId="1" fillId="0" borderId="9" xfId="0" applyNumberFormat="1" applyFont="1" applyFill="1" applyBorder="1" applyAlignment="1" applyProtection="1">
      <alignment horizontal="left" vertical="center"/>
      <protection/>
    </xf>
    <xf numFmtId="165" fontId="1" fillId="0" borderId="10" xfId="0" applyNumberFormat="1" applyFont="1" applyFill="1" applyBorder="1" applyAlignment="1" applyProtection="1">
      <alignment horizontal="left" vertical="center"/>
      <protection/>
    </xf>
    <xf numFmtId="165" fontId="1" fillId="0" borderId="11" xfId="0" applyNumberFormat="1" applyFont="1" applyFill="1" applyBorder="1" applyAlignment="1" applyProtection="1">
      <alignment horizontal="left" vertical="center"/>
      <protection/>
    </xf>
    <xf numFmtId="165" fontId="3" fillId="0" borderId="12" xfId="0" applyNumberFormat="1" applyFont="1" applyFill="1" applyBorder="1" applyAlignment="1" applyProtection="1">
      <alignment horizontal="center" vertical="center"/>
      <protection/>
    </xf>
    <xf numFmtId="165" fontId="3" fillId="0" borderId="13" xfId="0" applyNumberFormat="1" applyFont="1" applyFill="1" applyBorder="1" applyAlignment="1" applyProtection="1">
      <alignment horizontal="center" vertical="center"/>
      <protection/>
    </xf>
    <xf numFmtId="164" fontId="1" fillId="0" borderId="14" xfId="0" applyNumberFormat="1" applyFont="1" applyFill="1" applyBorder="1" applyAlignment="1" applyProtection="1">
      <alignment vertical="center"/>
      <protection/>
    </xf>
    <xf numFmtId="165" fontId="3" fillId="0" borderId="15" xfId="0" applyNumberFormat="1" applyFont="1" applyFill="1" applyBorder="1" applyAlignment="1" applyProtection="1">
      <alignment horizontal="left" vertical="center"/>
      <protection/>
    </xf>
    <xf numFmtId="165" fontId="3" fillId="0" borderId="16" xfId="0" applyNumberFormat="1" applyFont="1" applyFill="1" applyBorder="1" applyAlignment="1" applyProtection="1">
      <alignment horizontal="left" vertical="center"/>
      <protection/>
    </xf>
    <xf numFmtId="165" fontId="3" fillId="0" borderId="16" xfId="0" applyNumberFormat="1" applyFont="1" applyFill="1" applyBorder="1" applyAlignment="1" applyProtection="1">
      <alignment horizontal="center" vertical="center"/>
      <protection/>
    </xf>
    <xf numFmtId="165" fontId="3" fillId="0" borderId="17" xfId="0" applyNumberFormat="1" applyFont="1" applyFill="1" applyBorder="1" applyAlignment="1" applyProtection="1">
      <alignment horizontal="right" vertical="center"/>
      <protection/>
    </xf>
    <xf numFmtId="165" fontId="3" fillId="0" borderId="18" xfId="0" applyNumberFormat="1" applyFont="1" applyFill="1" applyBorder="1" applyAlignment="1" applyProtection="1">
      <alignment horizontal="center" vertical="center"/>
      <protection/>
    </xf>
    <xf numFmtId="165" fontId="3" fillId="0" borderId="19" xfId="0" applyNumberFormat="1" applyFont="1" applyFill="1" applyBorder="1" applyAlignment="1" applyProtection="1">
      <alignment horizontal="center" vertical="center"/>
      <protection/>
    </xf>
    <xf numFmtId="165" fontId="3" fillId="0" borderId="20" xfId="0" applyNumberFormat="1" applyFont="1" applyFill="1" applyBorder="1" applyAlignment="1" applyProtection="1">
      <alignment horizontal="center" vertical="center"/>
      <protection/>
    </xf>
    <xf numFmtId="165" fontId="3" fillId="2" borderId="0" xfId="0" applyNumberFormat="1" applyFont="1" applyFill="1" applyBorder="1" applyAlignment="1" applyProtection="1">
      <alignment horizontal="right" vertical="center"/>
      <protection/>
    </xf>
    <xf numFmtId="165" fontId="1" fillId="2" borderId="21" xfId="0" applyNumberFormat="1" applyFont="1" applyFill="1" applyBorder="1" applyAlignment="1" applyProtection="1">
      <alignment horizontal="left" vertical="center"/>
      <protection/>
    </xf>
    <xf numFmtId="165" fontId="3" fillId="2" borderId="21" xfId="0" applyNumberFormat="1" applyFont="1" applyFill="1" applyBorder="1" applyAlignment="1" applyProtection="1">
      <alignment horizontal="left" vertical="center"/>
      <protection/>
    </xf>
    <xf numFmtId="167" fontId="3" fillId="2" borderId="21" xfId="0" applyNumberFormat="1" applyFont="1" applyFill="1" applyBorder="1" applyAlignment="1" applyProtection="1">
      <alignment horizontal="right" vertical="center"/>
      <protection/>
    </xf>
    <xf numFmtId="165" fontId="3" fillId="2" borderId="21" xfId="0" applyNumberFormat="1" applyFont="1" applyFill="1" applyBorder="1" applyAlignment="1" applyProtection="1">
      <alignment horizontal="right" vertical="center"/>
      <protection/>
    </xf>
    <xf numFmtId="167" fontId="3" fillId="2" borderId="0" xfId="0" applyNumberFormat="1" applyFont="1" applyFill="1" applyBorder="1" applyAlignment="1" applyProtection="1">
      <alignment horizontal="right" vertical="center"/>
      <protection/>
    </xf>
    <xf numFmtId="167" fontId="1" fillId="0" borderId="0" xfId="0" applyNumberFormat="1" applyFont="1" applyFill="1" applyBorder="1" applyAlignment="1" applyProtection="1">
      <alignment horizontal="right" vertical="center"/>
      <protection/>
    </xf>
    <xf numFmtId="165" fontId="1" fillId="0" borderId="0" xfId="0" applyNumberFormat="1" applyFont="1" applyFill="1" applyBorder="1" applyAlignment="1" applyProtection="1">
      <alignment horizontal="right" vertical="center"/>
      <protection/>
    </xf>
    <xf numFmtId="165" fontId="1" fillId="2" borderId="0" xfId="0" applyNumberFormat="1" applyFont="1" applyFill="1" applyBorder="1" applyAlignment="1" applyProtection="1">
      <alignment horizontal="left" vertical="center"/>
      <protection/>
    </xf>
    <xf numFmtId="165" fontId="3" fillId="2" borderId="0" xfId="0" applyNumberFormat="1" applyFont="1" applyFill="1" applyBorder="1" applyAlignment="1" applyProtection="1">
      <alignment horizontal="left" vertical="center"/>
      <protection/>
    </xf>
    <xf numFmtId="165" fontId="1" fillId="0" borderId="1" xfId="0" applyNumberFormat="1" applyFont="1" applyFill="1" applyBorder="1" applyAlignment="1" applyProtection="1">
      <alignment horizontal="left" vertical="center"/>
      <protection/>
    </xf>
    <xf numFmtId="167" fontId="1" fillId="0" borderId="1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vertical="center"/>
      <protection/>
    </xf>
    <xf numFmtId="167" fontId="3" fillId="0" borderId="3" xfId="0" applyNumberFormat="1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9" xfId="0" applyNumberFormat="1" applyFont="1" applyFill="1" applyBorder="1" applyAlignment="1" applyProtection="1">
      <alignment horizontal="left" vertical="center"/>
      <protection/>
    </xf>
    <xf numFmtId="165" fontId="3" fillId="0" borderId="22" xfId="0" applyNumberFormat="1" applyFont="1" applyFill="1" applyBorder="1" applyAlignment="1" applyProtection="1">
      <alignment horizontal="left" vertical="center"/>
      <protection/>
    </xf>
    <xf numFmtId="165" fontId="3" fillId="0" borderId="23" xfId="0" applyNumberFormat="1" applyFont="1" applyFill="1" applyBorder="1" applyAlignment="1" applyProtection="1">
      <alignment horizontal="left" vertical="center"/>
      <protection/>
    </xf>
    <xf numFmtId="165" fontId="3" fillId="0" borderId="24" xfId="0" applyNumberFormat="1" applyFont="1" applyFill="1" applyBorder="1" applyAlignment="1" applyProtection="1">
      <alignment horizontal="left" vertical="center"/>
      <protection/>
    </xf>
    <xf numFmtId="165" fontId="3" fillId="0" borderId="24" xfId="0" applyNumberFormat="1" applyFont="1" applyFill="1" applyBorder="1" applyAlignment="1" applyProtection="1">
      <alignment horizontal="center" vertical="center"/>
      <protection/>
    </xf>
    <xf numFmtId="165" fontId="3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21" xfId="0" applyNumberFormat="1" applyFont="1" applyFill="1" applyBorder="1" applyAlignment="1" applyProtection="1">
      <alignment horizontal="left" vertical="center"/>
      <protection/>
    </xf>
    <xf numFmtId="164" fontId="1" fillId="0" borderId="21" xfId="0" applyNumberFormat="1" applyFont="1" applyFill="1" applyBorder="1" applyAlignment="1" applyProtection="1">
      <alignment vertical="center"/>
      <protection/>
    </xf>
    <xf numFmtId="167" fontId="1" fillId="0" borderId="21" xfId="0" applyNumberFormat="1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Fill="1" applyBorder="1" applyAlignment="1" applyProtection="1">
      <alignment horizontal="left" vertical="center"/>
      <protection/>
    </xf>
    <xf numFmtId="165" fontId="3" fillId="0" borderId="22" xfId="0" applyNumberFormat="1" applyFont="1" applyFill="1" applyBorder="1" applyAlignment="1" applyProtection="1">
      <alignment horizontal="right" vertical="center"/>
      <protection/>
    </xf>
    <xf numFmtId="165" fontId="3" fillId="0" borderId="24" xfId="0" applyNumberFormat="1" applyFont="1" applyFill="1" applyBorder="1" applyAlignment="1" applyProtection="1">
      <alignment horizontal="right" vertical="center"/>
      <protection/>
    </xf>
    <xf numFmtId="165" fontId="1" fillId="0" borderId="21" xfId="0" applyNumberFormat="1" applyFont="1" applyFill="1" applyBorder="1" applyAlignment="1" applyProtection="1">
      <alignment horizontal="right" vertical="center"/>
      <protection/>
    </xf>
    <xf numFmtId="166" fontId="1" fillId="0" borderId="21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25" xfId="0" applyNumberFormat="1" applyFont="1" applyFill="1" applyBorder="1" applyAlignment="1" applyProtection="1">
      <alignment horizontal="left" vertical="center"/>
      <protection/>
    </xf>
    <xf numFmtId="165" fontId="4" fillId="0" borderId="23" xfId="0" applyNumberFormat="1" applyFont="1" applyFill="1" applyBorder="1" applyAlignment="1" applyProtection="1">
      <alignment horizontal="left" vertical="center"/>
      <protection/>
    </xf>
    <xf numFmtId="165" fontId="4" fillId="0" borderId="24" xfId="0" applyNumberFormat="1" applyFont="1" applyFill="1" applyBorder="1" applyAlignment="1" applyProtection="1">
      <alignment horizontal="left" vertical="center"/>
      <protection/>
    </xf>
    <xf numFmtId="165" fontId="4" fillId="0" borderId="24" xfId="0" applyNumberFormat="1" applyFont="1" applyFill="1" applyBorder="1" applyAlignment="1" applyProtection="1">
      <alignment horizontal="right" vertical="center"/>
      <protection/>
    </xf>
    <xf numFmtId="165" fontId="4" fillId="0" borderId="22" xfId="0" applyNumberFormat="1" applyFont="1" applyFill="1" applyBorder="1" applyAlignment="1" applyProtection="1">
      <alignment horizontal="right" vertical="center"/>
      <protection/>
    </xf>
    <xf numFmtId="164" fontId="5" fillId="0" borderId="14" xfId="0" applyNumberFormat="1" applyFont="1" applyFill="1" applyBorder="1" applyAlignment="1" applyProtection="1">
      <alignment vertical="center"/>
      <protection/>
    </xf>
    <xf numFmtId="164" fontId="5" fillId="0" borderId="0" xfId="0" applyFont="1" applyAlignment="1">
      <alignment vertical="center"/>
    </xf>
    <xf numFmtId="165" fontId="6" fillId="0" borderId="1" xfId="0" applyNumberFormat="1" applyFont="1" applyFill="1" applyBorder="1" applyAlignment="1" applyProtection="1">
      <alignment horizontal="center" vertical="center"/>
      <protection/>
    </xf>
    <xf numFmtId="165" fontId="1" fillId="0" borderId="26" xfId="0" applyNumberFormat="1" applyFont="1" applyFill="1" applyBorder="1" applyAlignment="1" applyProtection="1">
      <alignment horizontal="left" vertical="center"/>
      <protection/>
    </xf>
    <xf numFmtId="166" fontId="1" fillId="0" borderId="27" xfId="0" applyNumberFormat="1" applyFont="1" applyFill="1" applyBorder="1" applyAlignment="1" applyProtection="1">
      <alignment horizontal="left" vertical="center"/>
      <protection/>
    </xf>
    <xf numFmtId="165" fontId="7" fillId="0" borderId="28" xfId="0" applyNumberFormat="1" applyFont="1" applyFill="1" applyBorder="1" applyAlignment="1" applyProtection="1">
      <alignment horizontal="center" vertical="center"/>
      <protection/>
    </xf>
    <xf numFmtId="165" fontId="8" fillId="2" borderId="29" xfId="0" applyNumberFormat="1" applyFont="1" applyFill="1" applyBorder="1" applyAlignment="1" applyProtection="1">
      <alignment horizontal="center" vertical="center"/>
      <protection/>
    </xf>
    <xf numFmtId="165" fontId="4" fillId="0" borderId="29" xfId="0" applyNumberFormat="1" applyFont="1" applyFill="1" applyBorder="1" applyAlignment="1" applyProtection="1">
      <alignment horizontal="left" vertical="center"/>
      <protection/>
    </xf>
    <xf numFmtId="165" fontId="9" fillId="0" borderId="30" xfId="0" applyNumberFormat="1" applyFont="1" applyFill="1" applyBorder="1" applyAlignment="1" applyProtection="1">
      <alignment horizontal="left" vertical="center"/>
      <protection/>
    </xf>
    <xf numFmtId="165" fontId="10" fillId="0" borderId="29" xfId="0" applyNumberFormat="1" applyFont="1" applyFill="1" applyBorder="1" applyAlignment="1" applyProtection="1">
      <alignment horizontal="left" vertical="center"/>
      <protection/>
    </xf>
    <xf numFmtId="164" fontId="10" fillId="0" borderId="29" xfId="0" applyNumberFormat="1" applyFont="1" applyFill="1" applyBorder="1" applyAlignment="1" applyProtection="1">
      <alignment horizontal="right" vertical="center"/>
      <protection/>
    </xf>
    <xf numFmtId="165" fontId="9" fillId="0" borderId="31" xfId="0" applyNumberFormat="1" applyFont="1" applyFill="1" applyBorder="1" applyAlignment="1" applyProtection="1">
      <alignment horizontal="left" vertical="center"/>
      <protection/>
    </xf>
    <xf numFmtId="165" fontId="10" fillId="0" borderId="29" xfId="0" applyNumberFormat="1" applyFont="1" applyFill="1" applyBorder="1" applyAlignment="1" applyProtection="1">
      <alignment horizontal="right" vertical="center"/>
      <protection/>
    </xf>
    <xf numFmtId="165" fontId="9" fillId="0" borderId="29" xfId="0" applyNumberFormat="1" applyFont="1" applyFill="1" applyBorder="1" applyAlignment="1" applyProtection="1">
      <alignment horizontal="left" vertical="center"/>
      <protection/>
    </xf>
    <xf numFmtId="164" fontId="10" fillId="0" borderId="28" xfId="0" applyNumberFormat="1" applyFont="1" applyFill="1" applyBorder="1" applyAlignment="1" applyProtection="1">
      <alignment vertical="center"/>
      <protection/>
    </xf>
    <xf numFmtId="164" fontId="10" fillId="0" borderId="3" xfId="0" applyNumberFormat="1" applyFont="1" applyFill="1" applyBorder="1" applyAlignment="1" applyProtection="1">
      <alignment vertical="center"/>
      <protection/>
    </xf>
    <xf numFmtId="165" fontId="9" fillId="2" borderId="32" xfId="0" applyNumberFormat="1" applyFont="1" applyFill="1" applyBorder="1" applyAlignment="1" applyProtection="1">
      <alignment horizontal="left" vertical="center"/>
      <protection/>
    </xf>
    <xf numFmtId="164" fontId="9" fillId="2" borderId="33" xfId="0" applyNumberFormat="1" applyFont="1" applyFill="1" applyBorder="1" applyAlignment="1" applyProtection="1">
      <alignment horizontal="right" vertical="center"/>
      <protection/>
    </xf>
    <xf numFmtId="164" fontId="10" fillId="0" borderId="26" xfId="0" applyNumberFormat="1" applyFont="1" applyFill="1" applyBorder="1" applyAlignment="1" applyProtection="1">
      <alignment vertical="center"/>
      <protection/>
    </xf>
    <xf numFmtId="164" fontId="10" fillId="0" borderId="1" xfId="0" applyNumberFormat="1" applyFont="1" applyFill="1" applyBorder="1" applyAlignment="1" applyProtection="1">
      <alignment vertical="center"/>
      <protection/>
    </xf>
    <xf numFmtId="164" fontId="10" fillId="0" borderId="34" xfId="0" applyNumberFormat="1" applyFont="1" applyFill="1" applyBorder="1" applyAlignment="1" applyProtection="1">
      <alignment vertical="center"/>
      <protection/>
    </xf>
    <xf numFmtId="165" fontId="10" fillId="0" borderId="35" xfId="0" applyNumberFormat="1" applyFont="1" applyFill="1" applyBorder="1" applyAlignment="1" applyProtection="1">
      <alignment horizontal="left" vertical="center"/>
      <protection/>
    </xf>
    <xf numFmtId="165" fontId="10" fillId="0" borderId="36" xfId="0" applyNumberFormat="1" applyFont="1" applyFill="1" applyBorder="1" applyAlignment="1" applyProtection="1">
      <alignment horizontal="left" vertical="center"/>
      <protection/>
    </xf>
    <xf numFmtId="165" fontId="10" fillId="0" borderId="37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00"/>
  <sheetViews>
    <sheetView workbookViewId="0" topLeftCell="A1">
      <selection activeCell="A97" sqref="A97"/>
    </sheetView>
  </sheetViews>
  <sheetFormatPr defaultColWidth="11.421875" defaultRowHeight="12.75"/>
  <cols>
    <col min="1" max="2" width="3.7109375" style="1" customWidth="1"/>
    <col min="3" max="3" width="13.28125" style="1" customWidth="1"/>
    <col min="4" max="4" width="34.140625" style="1" customWidth="1"/>
    <col min="5" max="5" width="4.28125" style="1" customWidth="1"/>
    <col min="6" max="6" width="10.8515625" style="1" customWidth="1"/>
    <col min="7" max="7" width="7.140625" style="1" customWidth="1"/>
    <col min="8" max="8" width="11.00390625" style="1" customWidth="1"/>
    <col min="9" max="9" width="13.140625" style="1" customWidth="1"/>
    <col min="10" max="10" width="8.57421875" style="1" customWidth="1"/>
    <col min="11" max="11" width="9.00390625" style="1" customWidth="1"/>
    <col min="12" max="12" width="7.8515625" style="1" customWidth="1"/>
    <col min="13" max="13" width="11.421875" style="1" customWidth="1"/>
    <col min="14" max="37" width="0" style="1" hidden="1" customWidth="1"/>
    <col min="38" max="16384" width="11.421875" style="1" customWidth="1"/>
  </cols>
  <sheetData>
    <row r="1" spans="1:12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>
      <c r="A2" s="3" t="s">
        <v>1</v>
      </c>
      <c r="B2" s="3"/>
      <c r="C2" s="3"/>
      <c r="D2" s="4" t="s">
        <v>2</v>
      </c>
      <c r="E2" s="5" t="s">
        <v>3</v>
      </c>
      <c r="F2" s="5"/>
      <c r="G2" s="5"/>
      <c r="H2" s="5"/>
      <c r="I2" s="5" t="s">
        <v>4</v>
      </c>
      <c r="J2" s="6"/>
      <c r="K2" s="6"/>
      <c r="L2" s="6"/>
      <c r="M2" s="7"/>
    </row>
    <row r="3" spans="1:13" ht="12.75">
      <c r="A3" s="3"/>
      <c r="B3" s="3"/>
      <c r="C3" s="3"/>
      <c r="D3" s="4"/>
      <c r="E3" s="5"/>
      <c r="F3" s="5"/>
      <c r="G3" s="5"/>
      <c r="H3" s="5"/>
      <c r="I3" s="5"/>
      <c r="J3" s="5"/>
      <c r="K3" s="6"/>
      <c r="L3" s="6"/>
      <c r="M3" s="7"/>
    </row>
    <row r="4" spans="1:13" ht="12.75">
      <c r="A4" s="8" t="s">
        <v>5</v>
      </c>
      <c r="B4" s="8"/>
      <c r="C4" s="8"/>
      <c r="D4" s="9" t="s">
        <v>6</v>
      </c>
      <c r="E4" s="9" t="s">
        <v>7</v>
      </c>
      <c r="F4" s="9"/>
      <c r="G4" s="10"/>
      <c r="H4" s="10"/>
      <c r="I4" s="9" t="s">
        <v>8</v>
      </c>
      <c r="J4" s="11"/>
      <c r="K4" s="11"/>
      <c r="L4" s="11"/>
      <c r="M4" s="7"/>
    </row>
    <row r="5" spans="1:13" ht="12.75">
      <c r="A5" s="8"/>
      <c r="B5" s="8"/>
      <c r="C5" s="8"/>
      <c r="D5" s="9"/>
      <c r="E5" s="9"/>
      <c r="F5" s="9"/>
      <c r="G5" s="10"/>
      <c r="H5" s="10"/>
      <c r="I5" s="9"/>
      <c r="J5" s="9"/>
      <c r="K5" s="11"/>
      <c r="L5" s="11"/>
      <c r="M5" s="7"/>
    </row>
    <row r="6" spans="1:13" ht="12.75">
      <c r="A6" s="8" t="s">
        <v>9</v>
      </c>
      <c r="B6" s="8"/>
      <c r="C6" s="8"/>
      <c r="D6" s="9" t="s">
        <v>10</v>
      </c>
      <c r="E6" s="9" t="s">
        <v>11</v>
      </c>
      <c r="F6" s="9"/>
      <c r="G6" s="12"/>
      <c r="H6" s="12"/>
      <c r="I6" s="9" t="s">
        <v>12</v>
      </c>
      <c r="J6" s="11"/>
      <c r="K6" s="11"/>
      <c r="L6" s="11"/>
      <c r="M6" s="7"/>
    </row>
    <row r="7" spans="1:13" ht="12.75">
      <c r="A7" s="8"/>
      <c r="B7" s="8"/>
      <c r="C7" s="8"/>
      <c r="D7" s="9"/>
      <c r="E7" s="9"/>
      <c r="F7" s="9"/>
      <c r="G7" s="12"/>
      <c r="H7" s="12"/>
      <c r="I7" s="9"/>
      <c r="J7" s="9"/>
      <c r="K7" s="11"/>
      <c r="L7" s="11"/>
      <c r="M7" s="7"/>
    </row>
    <row r="8" spans="1:13" ht="12.75">
      <c r="A8" s="13" t="s">
        <v>13</v>
      </c>
      <c r="B8" s="13"/>
      <c r="C8" s="13"/>
      <c r="D8" s="14"/>
      <c r="E8" s="14" t="s">
        <v>14</v>
      </c>
      <c r="F8" s="14"/>
      <c r="G8" s="15"/>
      <c r="H8" s="15"/>
      <c r="I8" s="14" t="s">
        <v>15</v>
      </c>
      <c r="J8" s="16"/>
      <c r="K8" s="16"/>
      <c r="L8" s="16"/>
      <c r="M8" s="7"/>
    </row>
    <row r="9" spans="1:13" ht="12.75">
      <c r="A9" s="13"/>
      <c r="B9" s="13"/>
      <c r="C9" s="13"/>
      <c r="D9" s="14"/>
      <c r="E9" s="14"/>
      <c r="F9" s="14"/>
      <c r="G9" s="15"/>
      <c r="H9" s="15"/>
      <c r="I9" s="14"/>
      <c r="J9" s="14"/>
      <c r="K9" s="16"/>
      <c r="L9" s="16"/>
      <c r="M9" s="7"/>
    </row>
    <row r="10" spans="1:13" ht="12.75">
      <c r="A10" s="17" t="s">
        <v>16</v>
      </c>
      <c r="B10" s="18" t="s">
        <v>16</v>
      </c>
      <c r="C10" s="18" t="s">
        <v>16</v>
      </c>
      <c r="D10" s="18" t="s">
        <v>16</v>
      </c>
      <c r="E10" s="18" t="s">
        <v>16</v>
      </c>
      <c r="F10" s="18" t="s">
        <v>16</v>
      </c>
      <c r="G10" s="19" t="s">
        <v>17</v>
      </c>
      <c r="H10" s="20" t="s">
        <v>18</v>
      </c>
      <c r="I10" s="20"/>
      <c r="J10" s="20"/>
      <c r="K10" s="20" t="s">
        <v>19</v>
      </c>
      <c r="L10" s="20"/>
      <c r="M10" s="21"/>
    </row>
    <row r="11" spans="1:24" ht="12.75">
      <c r="A11" s="22" t="s">
        <v>20</v>
      </c>
      <c r="B11" s="23" t="s">
        <v>21</v>
      </c>
      <c r="C11" s="23" t="s">
        <v>22</v>
      </c>
      <c r="D11" s="23" t="s">
        <v>23</v>
      </c>
      <c r="E11" s="23" t="s">
        <v>24</v>
      </c>
      <c r="F11" s="24" t="s">
        <v>25</v>
      </c>
      <c r="G11" s="25" t="s">
        <v>26</v>
      </c>
      <c r="H11" s="26" t="s">
        <v>27</v>
      </c>
      <c r="I11" s="27" t="s">
        <v>28</v>
      </c>
      <c r="J11" s="28" t="s">
        <v>29</v>
      </c>
      <c r="K11" s="26" t="s">
        <v>17</v>
      </c>
      <c r="L11" s="28" t="s">
        <v>29</v>
      </c>
      <c r="M11" s="21"/>
      <c r="P11" s="29" t="s">
        <v>30</v>
      </c>
      <c r="Q11" s="29" t="s">
        <v>31</v>
      </c>
      <c r="R11" s="29" t="s">
        <v>32</v>
      </c>
      <c r="S11" s="29" t="s">
        <v>33</v>
      </c>
      <c r="T11" s="29" t="s">
        <v>34</v>
      </c>
      <c r="U11" s="29" t="s">
        <v>35</v>
      </c>
      <c r="V11" s="29" t="s">
        <v>36</v>
      </c>
      <c r="W11" s="29" t="s">
        <v>37</v>
      </c>
      <c r="X11" s="29" t="s">
        <v>38</v>
      </c>
    </row>
    <row r="12" spans="1:37" ht="12.75">
      <c r="A12" s="30"/>
      <c r="B12" s="30"/>
      <c r="C12" s="31" t="s">
        <v>39</v>
      </c>
      <c r="D12" s="31" t="s">
        <v>40</v>
      </c>
      <c r="E12" s="31"/>
      <c r="F12" s="31"/>
      <c r="G12" s="31"/>
      <c r="H12" s="32">
        <f>SUM(H13:H18)</f>
        <v>0</v>
      </c>
      <c r="I12" s="32">
        <f>SUM(I13:I18)</f>
        <v>0</v>
      </c>
      <c r="J12" s="32">
        <f>H12+I12</f>
        <v>0</v>
      </c>
      <c r="K12" s="33"/>
      <c r="L12" s="32">
        <f>SUM(L13:L18)</f>
        <v>332.20504</v>
      </c>
      <c r="P12" s="34">
        <f>IF(Q12="PR",J12,SUM(O13:O18))</f>
        <v>0</v>
      </c>
      <c r="Q12" s="29" t="s">
        <v>41</v>
      </c>
      <c r="R12" s="34">
        <f>IF(Q12="HS",H12,0)</f>
        <v>0</v>
      </c>
      <c r="S12" s="34">
        <f>IF(Q12="HS",I12-P12,0)</f>
        <v>0</v>
      </c>
      <c r="T12" s="34">
        <f>IF(Q12="PS",H12,0)</f>
        <v>0</v>
      </c>
      <c r="U12" s="34">
        <f>IF(Q12="PS",I12-P12,0)</f>
        <v>0</v>
      </c>
      <c r="V12" s="34">
        <f>IF(Q12="MP",H12,0)</f>
        <v>0</v>
      </c>
      <c r="W12" s="34">
        <f>IF(Q12="MP",I12-P12,0)</f>
        <v>0</v>
      </c>
      <c r="X12" s="34">
        <f>IF(Q12="OM",H12,0)</f>
        <v>0</v>
      </c>
      <c r="Y12" s="29"/>
      <c r="AI12" s="34">
        <f>SUM(Z13:Z18)</f>
        <v>0</v>
      </c>
      <c r="AJ12" s="34">
        <f>SUM(AA13:AA18)</f>
        <v>0</v>
      </c>
      <c r="AK12" s="34">
        <f>SUM(AB13:AB18)</f>
        <v>0</v>
      </c>
    </row>
    <row r="13" spans="1:32" ht="12.75">
      <c r="A13" s="9" t="s">
        <v>42</v>
      </c>
      <c r="B13" s="9"/>
      <c r="C13" s="9" t="s">
        <v>43</v>
      </c>
      <c r="D13" s="9" t="s">
        <v>44</v>
      </c>
      <c r="E13" s="9" t="s">
        <v>45</v>
      </c>
      <c r="F13" s="35">
        <v>263.5</v>
      </c>
      <c r="H13" s="35">
        <f>ROUND(F13*AE13,2)</f>
        <v>0</v>
      </c>
      <c r="I13" s="35">
        <f>J13-H13</f>
        <v>0</v>
      </c>
      <c r="J13" s="35">
        <f>ROUND(F13*G13,2)</f>
        <v>0</v>
      </c>
      <c r="K13" s="35">
        <v>0.316</v>
      </c>
      <c r="L13" s="35">
        <f>F13*K13</f>
        <v>83.266</v>
      </c>
      <c r="N13" s="36" t="s">
        <v>42</v>
      </c>
      <c r="O13" s="35">
        <f>IF(N13="5",I13,0)</f>
        <v>0</v>
      </c>
      <c r="Z13" s="35">
        <f>IF(AD13=0,J13,0)</f>
        <v>0</v>
      </c>
      <c r="AA13" s="35">
        <f>IF(AD13=10,J13,0)</f>
        <v>0</v>
      </c>
      <c r="AB13" s="35">
        <f>IF(AD13=20,J13,0)</f>
        <v>0</v>
      </c>
      <c r="AD13" s="35">
        <v>10</v>
      </c>
      <c r="AE13" s="35">
        <f>G13*0</f>
        <v>0</v>
      </c>
      <c r="AF13" s="35">
        <f>G13*(1-0)</f>
        <v>0</v>
      </c>
    </row>
    <row r="14" spans="1:32" ht="12.75">
      <c r="A14" s="9" t="s">
        <v>46</v>
      </c>
      <c r="B14" s="9"/>
      <c r="C14" s="9" t="s">
        <v>47</v>
      </c>
      <c r="D14" s="9" t="s">
        <v>48</v>
      </c>
      <c r="E14" s="9" t="s">
        <v>45</v>
      </c>
      <c r="F14" s="35">
        <v>438.28</v>
      </c>
      <c r="H14" s="35">
        <f>ROUND(F14*AE14,2)</f>
        <v>0</v>
      </c>
      <c r="I14" s="35">
        <f>J14-H14</f>
        <v>0</v>
      </c>
      <c r="J14" s="35">
        <f>ROUND(F14*G14,2)</f>
        <v>0</v>
      </c>
      <c r="K14" s="35">
        <v>0.13</v>
      </c>
      <c r="L14" s="35">
        <f>F14*K14</f>
        <v>56.9764</v>
      </c>
      <c r="N14" s="36" t="s">
        <v>42</v>
      </c>
      <c r="O14" s="35">
        <f>IF(N14="5",I14,0)</f>
        <v>0</v>
      </c>
      <c r="Z14" s="35">
        <f>IF(AD14=0,J14,0)</f>
        <v>0</v>
      </c>
      <c r="AA14" s="35">
        <f>IF(AD14=10,J14,0)</f>
        <v>0</v>
      </c>
      <c r="AB14" s="35">
        <f>IF(AD14=20,J14,0)</f>
        <v>0</v>
      </c>
      <c r="AD14" s="35">
        <v>10</v>
      </c>
      <c r="AE14" s="35">
        <f>G14*0</f>
        <v>0</v>
      </c>
      <c r="AF14" s="35">
        <f>G14*(1-0)</f>
        <v>0</v>
      </c>
    </row>
    <row r="15" spans="1:32" ht="12.75">
      <c r="A15" s="9" t="s">
        <v>49</v>
      </c>
      <c r="B15" s="9"/>
      <c r="C15" s="9" t="s">
        <v>50</v>
      </c>
      <c r="D15" s="9" t="s">
        <v>51</v>
      </c>
      <c r="E15" s="9" t="s">
        <v>45</v>
      </c>
      <c r="F15" s="35">
        <v>650.4</v>
      </c>
      <c r="H15" s="35">
        <f>ROUND(F15*AE15,2)</f>
        <v>0</v>
      </c>
      <c r="I15" s="35">
        <f>J15-H15</f>
        <v>0</v>
      </c>
      <c r="J15" s="35">
        <f>ROUND(F15*G15,2)</f>
        <v>0</v>
      </c>
      <c r="K15" s="35">
        <v>0.128</v>
      </c>
      <c r="L15" s="35">
        <f>F15*K15</f>
        <v>83.2512</v>
      </c>
      <c r="N15" s="36" t="s">
        <v>42</v>
      </c>
      <c r="O15" s="35">
        <f>IF(N15="5",I15,0)</f>
        <v>0</v>
      </c>
      <c r="Z15" s="35">
        <f>IF(AD15=0,J15,0)</f>
        <v>0</v>
      </c>
      <c r="AA15" s="35">
        <f>IF(AD15=10,J15,0)</f>
        <v>0</v>
      </c>
      <c r="AB15" s="35">
        <f>IF(AD15=20,J15,0)</f>
        <v>0</v>
      </c>
      <c r="AD15" s="35">
        <v>10</v>
      </c>
      <c r="AE15" s="35">
        <f>G15*0</f>
        <v>0</v>
      </c>
      <c r="AF15" s="35">
        <f>G15*(1-0)</f>
        <v>0</v>
      </c>
    </row>
    <row r="16" spans="1:32" ht="12.75">
      <c r="A16" s="9" t="s">
        <v>52</v>
      </c>
      <c r="B16" s="9"/>
      <c r="C16" s="9" t="s">
        <v>53</v>
      </c>
      <c r="D16" s="9" t="s">
        <v>54</v>
      </c>
      <c r="E16" s="9" t="s">
        <v>45</v>
      </c>
      <c r="F16" s="35">
        <v>438.28</v>
      </c>
      <c r="H16" s="35">
        <f>ROUND(F16*AE16,2)</f>
        <v>0</v>
      </c>
      <c r="I16" s="35">
        <f>J16-H16</f>
        <v>0</v>
      </c>
      <c r="J16" s="35">
        <f>ROUND(F16*G16,2)</f>
        <v>0</v>
      </c>
      <c r="K16" s="35">
        <v>0.098</v>
      </c>
      <c r="L16" s="35">
        <f>F16*K16</f>
        <v>42.95144</v>
      </c>
      <c r="N16" s="36" t="s">
        <v>42</v>
      </c>
      <c r="O16" s="35">
        <f>IF(N16="5",I16,0)</f>
        <v>0</v>
      </c>
      <c r="Z16" s="35">
        <f>IF(AD16=0,J16,0)</f>
        <v>0</v>
      </c>
      <c r="AA16" s="35">
        <f>IF(AD16=10,J16,0)</f>
        <v>0</v>
      </c>
      <c r="AB16" s="35">
        <f>IF(AD16=20,J16,0)</f>
        <v>0</v>
      </c>
      <c r="AD16" s="35">
        <v>10</v>
      </c>
      <c r="AE16" s="35">
        <f>G16*0</f>
        <v>0</v>
      </c>
      <c r="AF16" s="35">
        <f>G16*(1-0)</f>
        <v>0</v>
      </c>
    </row>
    <row r="17" spans="1:32" ht="12.75">
      <c r="A17" s="9" t="s">
        <v>55</v>
      </c>
      <c r="B17" s="9"/>
      <c r="C17" s="9" t="s">
        <v>56</v>
      </c>
      <c r="D17" s="9" t="s">
        <v>57</v>
      </c>
      <c r="E17" s="9" t="s">
        <v>58</v>
      </c>
      <c r="F17" s="35">
        <v>302.4</v>
      </c>
      <c r="H17" s="35">
        <f>ROUND(F17*AE17,2)</f>
        <v>0</v>
      </c>
      <c r="I17" s="35">
        <f>J17-H17</f>
        <v>0</v>
      </c>
      <c r="J17" s="35">
        <f>ROUND(F17*G17,2)</f>
        <v>0</v>
      </c>
      <c r="K17" s="35">
        <v>0</v>
      </c>
      <c r="L17" s="35">
        <f>F17*K17</f>
        <v>0</v>
      </c>
      <c r="N17" s="36" t="s">
        <v>46</v>
      </c>
      <c r="O17" s="35">
        <f>IF(N17="5",I17,0)</f>
        <v>0</v>
      </c>
      <c r="Z17" s="35">
        <f>IF(AD17=0,J17,0)</f>
        <v>0</v>
      </c>
      <c r="AA17" s="35">
        <f>IF(AD17=10,J17,0)</f>
        <v>0</v>
      </c>
      <c r="AB17" s="35">
        <f>IF(AD17=20,J17,0)</f>
        <v>0</v>
      </c>
      <c r="AD17" s="35">
        <v>10</v>
      </c>
      <c r="AE17" s="35">
        <f>G17*0</f>
        <v>0</v>
      </c>
      <c r="AF17" s="35">
        <f>G17*(1-0)</f>
        <v>0</v>
      </c>
    </row>
    <row r="18" spans="1:32" ht="12.75">
      <c r="A18" s="9" t="s">
        <v>59</v>
      </c>
      <c r="B18" s="9"/>
      <c r="C18" s="9" t="s">
        <v>60</v>
      </c>
      <c r="D18" s="9" t="s">
        <v>61</v>
      </c>
      <c r="E18" s="9" t="s">
        <v>45</v>
      </c>
      <c r="F18" s="35">
        <v>164.4</v>
      </c>
      <c r="H18" s="35">
        <f>ROUND(F18*AE18,2)</f>
        <v>0</v>
      </c>
      <c r="I18" s="35">
        <f>J18-H18</f>
        <v>0</v>
      </c>
      <c r="J18" s="35">
        <f>ROUND(F18*G18,2)</f>
        <v>0</v>
      </c>
      <c r="K18" s="35">
        <v>0.4</v>
      </c>
      <c r="L18" s="35">
        <f>F18*K18</f>
        <v>65.76</v>
      </c>
      <c r="N18" s="36" t="s">
        <v>42</v>
      </c>
      <c r="O18" s="35">
        <f>IF(N18="5",I18,0)</f>
        <v>0</v>
      </c>
      <c r="Z18" s="35">
        <f>IF(AD18=0,J18,0)</f>
        <v>0</v>
      </c>
      <c r="AA18" s="35">
        <f>IF(AD18=10,J18,0)</f>
        <v>0</v>
      </c>
      <c r="AB18" s="35">
        <f>IF(AD18=20,J18,0)</f>
        <v>0</v>
      </c>
      <c r="AD18" s="35">
        <v>10</v>
      </c>
      <c r="AE18" s="35">
        <f>G18*0</f>
        <v>0</v>
      </c>
      <c r="AF18" s="35">
        <f>G18*(1-0)</f>
        <v>0</v>
      </c>
    </row>
    <row r="19" spans="1:37" ht="12.75">
      <c r="A19" s="37"/>
      <c r="B19" s="37"/>
      <c r="C19" s="38" t="s">
        <v>62</v>
      </c>
      <c r="D19" s="38" t="s">
        <v>63</v>
      </c>
      <c r="E19" s="38"/>
      <c r="F19" s="38"/>
      <c r="G19" s="38"/>
      <c r="H19" s="34">
        <f>SUM(H20:H22)</f>
        <v>0</v>
      </c>
      <c r="I19" s="34">
        <f>SUM(I20:I22)</f>
        <v>0</v>
      </c>
      <c r="J19" s="34">
        <f>H19+I19</f>
        <v>0</v>
      </c>
      <c r="K19" s="29"/>
      <c r="L19" s="34">
        <f>SUM(L20:L22)</f>
        <v>0</v>
      </c>
      <c r="P19" s="34">
        <f>IF(Q19="PR",J19,SUM(O20:O22))</f>
        <v>0</v>
      </c>
      <c r="Q19" s="29" t="s">
        <v>41</v>
      </c>
      <c r="R19" s="34">
        <f>IF(Q19="HS",H19,0)</f>
        <v>0</v>
      </c>
      <c r="S19" s="34">
        <f>IF(Q19="HS",I19-P19,0)</f>
        <v>0</v>
      </c>
      <c r="T19" s="34">
        <f>IF(Q19="PS",H19,0)</f>
        <v>0</v>
      </c>
      <c r="U19" s="34">
        <f>IF(Q19="PS",I19-P19,0)</f>
        <v>0</v>
      </c>
      <c r="V19" s="34">
        <f>IF(Q19="MP",H19,0)</f>
        <v>0</v>
      </c>
      <c r="W19" s="34">
        <f>IF(Q19="MP",I19-P19,0)</f>
        <v>0</v>
      </c>
      <c r="X19" s="34">
        <f>IF(Q19="OM",H19,0)</f>
        <v>0</v>
      </c>
      <c r="Y19" s="29"/>
      <c r="AI19" s="34">
        <f>SUM(Z20:Z22)</f>
        <v>0</v>
      </c>
      <c r="AJ19" s="34">
        <f>SUM(AA20:AA22)</f>
        <v>0</v>
      </c>
      <c r="AK19" s="34">
        <f>SUM(AB20:AB22)</f>
        <v>0</v>
      </c>
    </row>
    <row r="20" spans="1:32" ht="12.75">
      <c r="A20" s="9" t="s">
        <v>64</v>
      </c>
      <c r="B20" s="9"/>
      <c r="C20" s="9" t="s">
        <v>65</v>
      </c>
      <c r="D20" s="9" t="s">
        <v>66</v>
      </c>
      <c r="E20" s="9" t="s">
        <v>67</v>
      </c>
      <c r="F20" s="35">
        <v>3.24</v>
      </c>
      <c r="H20" s="35">
        <f>ROUND(F20*AE20,2)</f>
        <v>0</v>
      </c>
      <c r="I20" s="35">
        <f>J20-H20</f>
        <v>0</v>
      </c>
      <c r="J20" s="35">
        <f>ROUND(F20*G20,2)</f>
        <v>0</v>
      </c>
      <c r="K20" s="35">
        <v>0</v>
      </c>
      <c r="L20" s="35">
        <f>F20*K20</f>
        <v>0</v>
      </c>
      <c r="N20" s="36" t="s">
        <v>42</v>
      </c>
      <c r="O20" s="35">
        <f>IF(N20="5",I20,0)</f>
        <v>0</v>
      </c>
      <c r="Z20" s="35">
        <f>IF(AD20=0,J20,0)</f>
        <v>0</v>
      </c>
      <c r="AA20" s="35">
        <f>IF(AD20=10,J20,0)</f>
        <v>0</v>
      </c>
      <c r="AB20" s="35">
        <f>IF(AD20=20,J20,0)</f>
        <v>0</v>
      </c>
      <c r="AD20" s="35">
        <v>10</v>
      </c>
      <c r="AE20" s="35">
        <f>G20*0</f>
        <v>0</v>
      </c>
      <c r="AF20" s="35">
        <f>G20*(1-0)</f>
        <v>0</v>
      </c>
    </row>
    <row r="21" spans="1:32" ht="12.75">
      <c r="A21" s="9" t="s">
        <v>68</v>
      </c>
      <c r="B21" s="9"/>
      <c r="C21" s="9" t="s">
        <v>69</v>
      </c>
      <c r="D21" s="9" t="s">
        <v>70</v>
      </c>
      <c r="E21" s="9" t="s">
        <v>67</v>
      </c>
      <c r="F21" s="35">
        <v>49.04</v>
      </c>
      <c r="H21" s="35">
        <f>ROUND(F21*AE21,2)</f>
        <v>0</v>
      </c>
      <c r="I21" s="35">
        <f>J21-H21</f>
        <v>0</v>
      </c>
      <c r="J21" s="35">
        <f>ROUND(F21*G21,2)</f>
        <v>0</v>
      </c>
      <c r="K21" s="35">
        <v>0</v>
      </c>
      <c r="L21" s="35">
        <f>F21*K21</f>
        <v>0</v>
      </c>
      <c r="N21" s="36" t="s">
        <v>42</v>
      </c>
      <c r="O21" s="35">
        <f>IF(N21="5",I21,0)</f>
        <v>0</v>
      </c>
      <c r="Z21" s="35">
        <f>IF(AD21=0,J21,0)</f>
        <v>0</v>
      </c>
      <c r="AA21" s="35">
        <f>IF(AD21=10,J21,0)</f>
        <v>0</v>
      </c>
      <c r="AB21" s="35">
        <f>IF(AD21=20,J21,0)</f>
        <v>0</v>
      </c>
      <c r="AD21" s="35">
        <v>10</v>
      </c>
      <c r="AE21" s="35">
        <f>G21*0</f>
        <v>0</v>
      </c>
      <c r="AF21" s="35">
        <f>G21*(1-0)</f>
        <v>0</v>
      </c>
    </row>
    <row r="22" spans="1:32" ht="12.75">
      <c r="A22" s="9" t="s">
        <v>71</v>
      </c>
      <c r="B22" s="9"/>
      <c r="C22" s="9" t="s">
        <v>72</v>
      </c>
      <c r="D22" s="9" t="s">
        <v>73</v>
      </c>
      <c r="E22" s="9" t="s">
        <v>67</v>
      </c>
      <c r="F22" s="35">
        <v>52.67</v>
      </c>
      <c r="H22" s="35">
        <f>ROUND(F22*AE22,2)</f>
        <v>0</v>
      </c>
      <c r="I22" s="35">
        <f>J22-H22</f>
        <v>0</v>
      </c>
      <c r="J22" s="35">
        <f>ROUND(F22*G22,2)</f>
        <v>0</v>
      </c>
      <c r="K22" s="35">
        <v>0</v>
      </c>
      <c r="L22" s="35">
        <f>F22*K22</f>
        <v>0</v>
      </c>
      <c r="N22" s="36" t="s">
        <v>42</v>
      </c>
      <c r="O22" s="35">
        <f>IF(N22="5",I22,0)</f>
        <v>0</v>
      </c>
      <c r="Z22" s="35">
        <f>IF(AD22=0,J22,0)</f>
        <v>0</v>
      </c>
      <c r="AA22" s="35">
        <f>IF(AD22=10,J22,0)</f>
        <v>0</v>
      </c>
      <c r="AB22" s="35">
        <f>IF(AD22=20,J22,0)</f>
        <v>0</v>
      </c>
      <c r="AD22" s="35">
        <v>10</v>
      </c>
      <c r="AE22" s="35">
        <f>G22*0</f>
        <v>0</v>
      </c>
      <c r="AF22" s="35">
        <f>G22*(1-0)</f>
        <v>0</v>
      </c>
    </row>
    <row r="23" spans="1:37" ht="12.75">
      <c r="A23" s="37"/>
      <c r="B23" s="37"/>
      <c r="C23" s="38" t="s">
        <v>74</v>
      </c>
      <c r="D23" s="38" t="s">
        <v>75</v>
      </c>
      <c r="E23" s="38"/>
      <c r="F23" s="38"/>
      <c r="G23" s="38"/>
      <c r="H23" s="34">
        <f>SUM(H24:H26)</f>
        <v>0</v>
      </c>
      <c r="I23" s="34">
        <f>SUM(I24:I26)</f>
        <v>0</v>
      </c>
      <c r="J23" s="34">
        <f>H23+I23</f>
        <v>0</v>
      </c>
      <c r="K23" s="29"/>
      <c r="L23" s="34">
        <f>SUM(L24:L26)</f>
        <v>0</v>
      </c>
      <c r="P23" s="34">
        <f>IF(Q23="PR",J23,SUM(O24:O26))</f>
        <v>0</v>
      </c>
      <c r="Q23" s="29" t="s">
        <v>41</v>
      </c>
      <c r="R23" s="34">
        <f>IF(Q23="HS",H23,0)</f>
        <v>0</v>
      </c>
      <c r="S23" s="34">
        <f>IF(Q23="HS",I23-P23,0)</f>
        <v>0</v>
      </c>
      <c r="T23" s="34">
        <f>IF(Q23="PS",H23,0)</f>
        <v>0</v>
      </c>
      <c r="U23" s="34">
        <f>IF(Q23="PS",I23-P23,0)</f>
        <v>0</v>
      </c>
      <c r="V23" s="34">
        <f>IF(Q23="MP",H23,0)</f>
        <v>0</v>
      </c>
      <c r="W23" s="34">
        <f>IF(Q23="MP",I23-P23,0)</f>
        <v>0</v>
      </c>
      <c r="X23" s="34">
        <f>IF(Q23="OM",H23,0)</f>
        <v>0</v>
      </c>
      <c r="Y23" s="29"/>
      <c r="AI23" s="34">
        <f>SUM(Z24:Z26)</f>
        <v>0</v>
      </c>
      <c r="AJ23" s="34">
        <f>SUM(AA24:AA26)</f>
        <v>0</v>
      </c>
      <c r="AK23" s="34">
        <f>SUM(AB24:AB26)</f>
        <v>0</v>
      </c>
    </row>
    <row r="24" spans="1:32" ht="12.75">
      <c r="A24" s="9" t="s">
        <v>76</v>
      </c>
      <c r="B24" s="9"/>
      <c r="C24" s="9" t="s">
        <v>77</v>
      </c>
      <c r="D24" s="9" t="s">
        <v>78</v>
      </c>
      <c r="E24" s="9" t="s">
        <v>67</v>
      </c>
      <c r="F24" s="35">
        <v>16.2</v>
      </c>
      <c r="H24" s="35">
        <f>ROUND(F24*AE24,2)</f>
        <v>0</v>
      </c>
      <c r="I24" s="35">
        <f>J24-H24</f>
        <v>0</v>
      </c>
      <c r="J24" s="35">
        <f>ROUND(F24*G24,2)</f>
        <v>0</v>
      </c>
      <c r="K24" s="35">
        <v>0</v>
      </c>
      <c r="L24" s="35">
        <f>F24*K24</f>
        <v>0</v>
      </c>
      <c r="N24" s="36" t="s">
        <v>42</v>
      </c>
      <c r="O24" s="35">
        <f>IF(N24="5",I24,0)</f>
        <v>0</v>
      </c>
      <c r="Z24" s="35">
        <f>IF(AD24=0,J24,0)</f>
        <v>0</v>
      </c>
      <c r="AA24" s="35">
        <f>IF(AD24=10,J24,0)</f>
        <v>0</v>
      </c>
      <c r="AB24" s="35">
        <f>IF(AD24=20,J24,0)</f>
        <v>0</v>
      </c>
      <c r="AD24" s="35">
        <v>10</v>
      </c>
      <c r="AE24" s="35">
        <f>G24*0</f>
        <v>0</v>
      </c>
      <c r="AF24" s="35">
        <f>G24*(1-0)</f>
        <v>0</v>
      </c>
    </row>
    <row r="25" spans="1:32" ht="12.75">
      <c r="A25" s="9" t="s">
        <v>39</v>
      </c>
      <c r="B25" s="9"/>
      <c r="C25" s="9" t="s">
        <v>79</v>
      </c>
      <c r="D25" s="9" t="s">
        <v>80</v>
      </c>
      <c r="E25" s="9" t="s">
        <v>67</v>
      </c>
      <c r="F25" s="35">
        <v>3.07</v>
      </c>
      <c r="H25" s="35">
        <f>ROUND(F25*AE25,2)</f>
        <v>0</v>
      </c>
      <c r="I25" s="35">
        <f>J25-H25</f>
        <v>0</v>
      </c>
      <c r="J25" s="35">
        <f>ROUND(F25*G25,2)</f>
        <v>0</v>
      </c>
      <c r="K25" s="35">
        <v>0</v>
      </c>
      <c r="L25" s="35">
        <f>F25*K25</f>
        <v>0</v>
      </c>
      <c r="N25" s="36" t="s">
        <v>42</v>
      </c>
      <c r="O25" s="35">
        <f>IF(N25="5",I25,0)</f>
        <v>0</v>
      </c>
      <c r="Z25" s="35">
        <f>IF(AD25=0,J25,0)</f>
        <v>0</v>
      </c>
      <c r="AA25" s="35">
        <f>IF(AD25=10,J25,0)</f>
        <v>0</v>
      </c>
      <c r="AB25" s="35">
        <f>IF(AD25=20,J25,0)</f>
        <v>0</v>
      </c>
      <c r="AD25" s="35">
        <v>10</v>
      </c>
      <c r="AE25" s="35">
        <f>G25*0</f>
        <v>0</v>
      </c>
      <c r="AF25" s="35">
        <f>G25*(1-0)</f>
        <v>0</v>
      </c>
    </row>
    <row r="26" spans="1:32" ht="12.75">
      <c r="A26" s="9" t="s">
        <v>62</v>
      </c>
      <c r="B26" s="9"/>
      <c r="C26" s="9" t="s">
        <v>81</v>
      </c>
      <c r="D26" s="9" t="s">
        <v>82</v>
      </c>
      <c r="E26" s="9" t="s">
        <v>67</v>
      </c>
      <c r="F26" s="35">
        <v>28.08</v>
      </c>
      <c r="H26" s="35">
        <f>ROUND(F26*AE26,2)</f>
        <v>0</v>
      </c>
      <c r="I26" s="35">
        <f>J26-H26</f>
        <v>0</v>
      </c>
      <c r="J26" s="35">
        <f>ROUND(F26*G26,2)</f>
        <v>0</v>
      </c>
      <c r="K26" s="35">
        <v>0</v>
      </c>
      <c r="L26" s="35">
        <f>F26*K26</f>
        <v>0</v>
      </c>
      <c r="N26" s="36" t="s">
        <v>49</v>
      </c>
      <c r="O26" s="35">
        <f>IF(N26="5",I26,0)</f>
        <v>0</v>
      </c>
      <c r="Z26" s="35">
        <f>IF(AD26=0,J26,0)</f>
        <v>0</v>
      </c>
      <c r="AA26" s="35">
        <f>IF(AD26=10,J26,0)</f>
        <v>0</v>
      </c>
      <c r="AB26" s="35">
        <f>IF(AD26=20,J26,0)</f>
        <v>0</v>
      </c>
      <c r="AD26" s="35">
        <v>10</v>
      </c>
      <c r="AE26" s="35">
        <f>G26*0</f>
        <v>0</v>
      </c>
      <c r="AF26" s="35">
        <f>G26*(1-0)</f>
        <v>0</v>
      </c>
    </row>
    <row r="27" spans="1:37" ht="12.75">
      <c r="A27" s="37"/>
      <c r="B27" s="37"/>
      <c r="C27" s="38" t="s">
        <v>83</v>
      </c>
      <c r="D27" s="38" t="s">
        <v>84</v>
      </c>
      <c r="E27" s="38"/>
      <c r="F27" s="38"/>
      <c r="G27" s="38"/>
      <c r="H27" s="34">
        <f>SUM(H28:H28)</f>
        <v>0</v>
      </c>
      <c r="I27" s="34">
        <f>SUM(I28:I28)</f>
        <v>0</v>
      </c>
      <c r="J27" s="34">
        <f>H27+I27</f>
        <v>0</v>
      </c>
      <c r="K27" s="29"/>
      <c r="L27" s="34">
        <f>SUM(L28:L28)</f>
        <v>0</v>
      </c>
      <c r="P27" s="34">
        <f>IF(Q27="PR",J27,SUM(O28:O28))</f>
        <v>0</v>
      </c>
      <c r="Q27" s="29" t="s">
        <v>41</v>
      </c>
      <c r="R27" s="34">
        <f>IF(Q27="HS",H27,0)</f>
        <v>0</v>
      </c>
      <c r="S27" s="34">
        <f>IF(Q27="HS",I27-P27,0)</f>
        <v>0</v>
      </c>
      <c r="T27" s="34">
        <f>IF(Q27="PS",H27,0)</f>
        <v>0</v>
      </c>
      <c r="U27" s="34">
        <f>IF(Q27="PS",I27-P27,0)</f>
        <v>0</v>
      </c>
      <c r="V27" s="34">
        <f>IF(Q27="MP",H27,0)</f>
        <v>0</v>
      </c>
      <c r="W27" s="34">
        <f>IF(Q27="MP",I27-P27,0)</f>
        <v>0</v>
      </c>
      <c r="X27" s="34">
        <f>IF(Q27="OM",H27,0)</f>
        <v>0</v>
      </c>
      <c r="Y27" s="29"/>
      <c r="AI27" s="34">
        <f>SUM(Z28:Z28)</f>
        <v>0</v>
      </c>
      <c r="AJ27" s="34">
        <f>SUM(AA28:AA28)</f>
        <v>0</v>
      </c>
      <c r="AK27" s="34">
        <f>SUM(AB28:AB28)</f>
        <v>0</v>
      </c>
    </row>
    <row r="28" spans="1:32" ht="12.75">
      <c r="A28" s="9" t="s">
        <v>74</v>
      </c>
      <c r="B28" s="9"/>
      <c r="C28" s="9" t="s">
        <v>85</v>
      </c>
      <c r="D28" s="9" t="s">
        <v>86</v>
      </c>
      <c r="E28" s="9" t="s">
        <v>67</v>
      </c>
      <c r="F28" s="35">
        <v>29.6</v>
      </c>
      <c r="H28" s="35">
        <f>ROUND(F28*AE28,2)</f>
        <v>0</v>
      </c>
      <c r="I28" s="35">
        <f>J28-H28</f>
        <v>0</v>
      </c>
      <c r="J28" s="35">
        <f>ROUND(F28*G28,2)</f>
        <v>0</v>
      </c>
      <c r="K28" s="35">
        <v>0</v>
      </c>
      <c r="L28" s="35">
        <f>F28*K28</f>
        <v>0</v>
      </c>
      <c r="N28" s="36" t="s">
        <v>42</v>
      </c>
      <c r="O28" s="35">
        <f>IF(N28="5",I28,0)</f>
        <v>0</v>
      </c>
      <c r="Z28" s="35">
        <f>IF(AD28=0,J28,0)</f>
        <v>0</v>
      </c>
      <c r="AA28" s="35">
        <f>IF(AD28=10,J28,0)</f>
        <v>0</v>
      </c>
      <c r="AB28" s="35">
        <f>IF(AD28=20,J28,0)</f>
        <v>0</v>
      </c>
      <c r="AD28" s="35">
        <v>10</v>
      </c>
      <c r="AE28" s="35">
        <f>G28*0</f>
        <v>0</v>
      </c>
      <c r="AF28" s="35">
        <f>G28*(1-0)</f>
        <v>0</v>
      </c>
    </row>
    <row r="29" spans="1:37" ht="12.75">
      <c r="A29" s="37"/>
      <c r="B29" s="37"/>
      <c r="C29" s="38" t="s">
        <v>87</v>
      </c>
      <c r="D29" s="38" t="s">
        <v>88</v>
      </c>
      <c r="E29" s="38"/>
      <c r="F29" s="38"/>
      <c r="G29" s="38"/>
      <c r="H29" s="34">
        <f>SUM(H30:H30)</f>
        <v>0</v>
      </c>
      <c r="I29" s="34">
        <f>SUM(I30:I30)</f>
        <v>0</v>
      </c>
      <c r="J29" s="34">
        <f>H29+I29</f>
        <v>0</v>
      </c>
      <c r="K29" s="29"/>
      <c r="L29" s="34">
        <f>SUM(L30:L30)</f>
        <v>0</v>
      </c>
      <c r="P29" s="34">
        <f>IF(Q29="PR",J29,SUM(O30:O30))</f>
        <v>0</v>
      </c>
      <c r="Q29" s="29" t="s">
        <v>41</v>
      </c>
      <c r="R29" s="34">
        <f>IF(Q29="HS",H29,0)</f>
        <v>0</v>
      </c>
      <c r="S29" s="34">
        <f>IF(Q29="HS",I29-P29,0)</f>
        <v>0</v>
      </c>
      <c r="T29" s="34">
        <f>IF(Q29="PS",H29,0)</f>
        <v>0</v>
      </c>
      <c r="U29" s="34">
        <f>IF(Q29="PS",I29-P29,0)</f>
        <v>0</v>
      </c>
      <c r="V29" s="34">
        <f>IF(Q29="MP",H29,0)</f>
        <v>0</v>
      </c>
      <c r="W29" s="34">
        <f>IF(Q29="MP",I29-P29,0)</f>
        <v>0</v>
      </c>
      <c r="X29" s="34">
        <f>IF(Q29="OM",H29,0)</f>
        <v>0</v>
      </c>
      <c r="Y29" s="29"/>
      <c r="AI29" s="34">
        <f>SUM(Z30:Z30)</f>
        <v>0</v>
      </c>
      <c r="AJ29" s="34">
        <f>SUM(AA30:AA30)</f>
        <v>0</v>
      </c>
      <c r="AK29" s="34">
        <f>SUM(AB30:AB30)</f>
        <v>0</v>
      </c>
    </row>
    <row r="30" spans="1:32" ht="12.75">
      <c r="A30" s="9" t="s">
        <v>89</v>
      </c>
      <c r="B30" s="9"/>
      <c r="C30" s="9" t="s">
        <v>90</v>
      </c>
      <c r="D30" s="9" t="s">
        <v>91</v>
      </c>
      <c r="E30" s="9" t="s">
        <v>67</v>
      </c>
      <c r="F30" s="35">
        <v>7.23</v>
      </c>
      <c r="H30" s="35">
        <f>ROUND(F30*AE30,2)</f>
        <v>0</v>
      </c>
      <c r="I30" s="35">
        <f>J30-H30</f>
        <v>0</v>
      </c>
      <c r="J30" s="35">
        <f>ROUND(F30*G30,2)</f>
        <v>0</v>
      </c>
      <c r="K30" s="35">
        <v>0</v>
      </c>
      <c r="L30" s="35">
        <f>F30*K30</f>
        <v>0</v>
      </c>
      <c r="N30" s="36" t="s">
        <v>42</v>
      </c>
      <c r="O30" s="35">
        <f>IF(N30="5",I30,0)</f>
        <v>0</v>
      </c>
      <c r="Z30" s="35">
        <f>IF(AD30=0,J30,0)</f>
        <v>0</v>
      </c>
      <c r="AA30" s="35">
        <f>IF(AD30=10,J30,0)</f>
        <v>0</v>
      </c>
      <c r="AB30" s="35">
        <f>IF(AD30=20,J30,0)</f>
        <v>0</v>
      </c>
      <c r="AD30" s="35">
        <v>10</v>
      </c>
      <c r="AE30" s="35">
        <f>G30*0</f>
        <v>0</v>
      </c>
      <c r="AF30" s="35">
        <f>G30*(1-0)</f>
        <v>0</v>
      </c>
    </row>
    <row r="31" spans="1:37" ht="12.75">
      <c r="A31" s="37"/>
      <c r="B31" s="37"/>
      <c r="C31" s="38" t="s">
        <v>92</v>
      </c>
      <c r="D31" s="38" t="s">
        <v>93</v>
      </c>
      <c r="E31" s="38"/>
      <c r="F31" s="38"/>
      <c r="G31" s="38"/>
      <c r="H31" s="34">
        <f>SUM(H32:H35)</f>
        <v>0</v>
      </c>
      <c r="I31" s="34">
        <f>SUM(I32:I35)</f>
        <v>0</v>
      </c>
      <c r="J31" s="34">
        <f>H31+I31</f>
        <v>0</v>
      </c>
      <c r="K31" s="29"/>
      <c r="L31" s="34">
        <f>SUM(L32:L35)</f>
        <v>1.1278199999999998</v>
      </c>
      <c r="P31" s="34">
        <f>IF(Q31="PR",J31,SUM(O32:O35))</f>
        <v>0</v>
      </c>
      <c r="Q31" s="29" t="s">
        <v>41</v>
      </c>
      <c r="R31" s="34">
        <f>IF(Q31="HS",H31,0)</f>
        <v>0</v>
      </c>
      <c r="S31" s="34">
        <f>IF(Q31="HS",I31-P31,0)</f>
        <v>0</v>
      </c>
      <c r="T31" s="34">
        <f>IF(Q31="PS",H31,0)</f>
        <v>0</v>
      </c>
      <c r="U31" s="34">
        <f>IF(Q31="PS",I31-P31,0)</f>
        <v>0</v>
      </c>
      <c r="V31" s="34">
        <f>IF(Q31="MP",H31,0)</f>
        <v>0</v>
      </c>
      <c r="W31" s="34">
        <f>IF(Q31="MP",I31-P31,0)</f>
        <v>0</v>
      </c>
      <c r="X31" s="34">
        <f>IF(Q31="OM",H31,0)</f>
        <v>0</v>
      </c>
      <c r="Y31" s="29"/>
      <c r="AI31" s="34">
        <f>SUM(Z32:Z35)</f>
        <v>0</v>
      </c>
      <c r="AJ31" s="34">
        <f>SUM(AA32:AA35)</f>
        <v>0</v>
      </c>
      <c r="AK31" s="34">
        <f>SUM(AB32:AB35)</f>
        <v>0</v>
      </c>
    </row>
    <row r="32" spans="1:32" ht="12.75">
      <c r="A32" s="9" t="s">
        <v>94</v>
      </c>
      <c r="B32" s="9"/>
      <c r="C32" s="9" t="s">
        <v>95</v>
      </c>
      <c r="D32" s="9" t="s">
        <v>96</v>
      </c>
      <c r="E32" s="9" t="s">
        <v>45</v>
      </c>
      <c r="F32" s="35">
        <v>556.4</v>
      </c>
      <c r="H32" s="35">
        <f>ROUND(F32*AE32,2)</f>
        <v>0</v>
      </c>
      <c r="I32" s="35">
        <f>J32-H32</f>
        <v>0</v>
      </c>
      <c r="J32" s="35">
        <f>ROUND(F32*G32,2)</f>
        <v>0</v>
      </c>
      <c r="K32" s="35">
        <v>3E-05</v>
      </c>
      <c r="L32" s="35">
        <f>F32*K32</f>
        <v>0.016692</v>
      </c>
      <c r="N32" s="36" t="s">
        <v>49</v>
      </c>
      <c r="O32" s="35">
        <f>IF(N32="5",I32,0)</f>
        <v>0</v>
      </c>
      <c r="Z32" s="35">
        <f>IF(AD32=0,J32,0)</f>
        <v>0</v>
      </c>
      <c r="AA32" s="35">
        <f>IF(AD32=10,J32,0)</f>
        <v>0</v>
      </c>
      <c r="AB32" s="35">
        <f>IF(AD32=20,J32,0)</f>
        <v>0</v>
      </c>
      <c r="AD32" s="35">
        <v>10</v>
      </c>
      <c r="AE32" s="35">
        <f>G32*0.0527925682564858</f>
        <v>0</v>
      </c>
      <c r="AF32" s="35">
        <f>G32*(1-0.0527925682564858)</f>
        <v>0</v>
      </c>
    </row>
    <row r="33" spans="1:32" ht="12.75">
      <c r="A33" s="9" t="s">
        <v>83</v>
      </c>
      <c r="B33" s="9"/>
      <c r="C33" s="9" t="s">
        <v>97</v>
      </c>
      <c r="D33" s="9" t="s">
        <v>98</v>
      </c>
      <c r="E33" s="9" t="s">
        <v>99</v>
      </c>
      <c r="F33" s="35">
        <v>25</v>
      </c>
      <c r="H33" s="35">
        <f>ROUND(F33*AE33,2)</f>
        <v>0</v>
      </c>
      <c r="I33" s="35">
        <f>J33-H33</f>
        <v>0</v>
      </c>
      <c r="J33" s="35">
        <f>ROUND(F33*G33,2)</f>
        <v>0</v>
      </c>
      <c r="K33" s="35">
        <v>0</v>
      </c>
      <c r="L33" s="35">
        <f>F33*K33</f>
        <v>0</v>
      </c>
      <c r="N33" s="36" t="s">
        <v>42</v>
      </c>
      <c r="O33" s="35">
        <f>IF(N33="5",I33,0)</f>
        <v>0</v>
      </c>
      <c r="Z33" s="35">
        <f>IF(AD33=0,J33,0)</f>
        <v>0</v>
      </c>
      <c r="AA33" s="35">
        <f>IF(AD33=10,J33,0)</f>
        <v>0</v>
      </c>
      <c r="AB33" s="35">
        <f>IF(AD33=20,J33,0)</f>
        <v>0</v>
      </c>
      <c r="AD33" s="35">
        <v>10</v>
      </c>
      <c r="AE33" s="35">
        <f>G33*0.00586045774926744</f>
        <v>0</v>
      </c>
      <c r="AF33" s="35">
        <f>G33*(1-0.00586045774926744)</f>
        <v>0</v>
      </c>
    </row>
    <row r="34" spans="1:32" ht="12.75">
      <c r="A34" s="9" t="s">
        <v>87</v>
      </c>
      <c r="B34" s="9"/>
      <c r="C34" s="9" t="s">
        <v>100</v>
      </c>
      <c r="D34" s="9" t="s">
        <v>101</v>
      </c>
      <c r="E34" s="9" t="s">
        <v>99</v>
      </c>
      <c r="F34" s="35">
        <v>25</v>
      </c>
      <c r="H34" s="35">
        <f>ROUND(F34*AE34,2)</f>
        <v>0</v>
      </c>
      <c r="I34" s="35">
        <f>J34-H34</f>
        <v>0</v>
      </c>
      <c r="J34" s="35">
        <f>ROUND(F34*G34,2)</f>
        <v>0</v>
      </c>
      <c r="K34" s="35">
        <v>0.044</v>
      </c>
      <c r="L34" s="35">
        <f>F34*K34</f>
        <v>1.0999999999999999</v>
      </c>
      <c r="N34" s="36" t="s">
        <v>102</v>
      </c>
      <c r="O34" s="35">
        <f>IF(N34="5",I34,0)</f>
        <v>0</v>
      </c>
      <c r="Z34" s="35">
        <f>IF(AD34=0,J34,0)</f>
        <v>0</v>
      </c>
      <c r="AA34" s="35">
        <f>IF(AD34=10,J34,0)</f>
        <v>0</v>
      </c>
      <c r="AB34" s="35">
        <f>IF(AD34=20,J34,0)</f>
        <v>0</v>
      </c>
      <c r="AD34" s="35">
        <v>10</v>
      </c>
      <c r="AE34" s="35">
        <f>G34*1</f>
        <v>0</v>
      </c>
      <c r="AF34" s="35">
        <f>G34*(1-1)</f>
        <v>0</v>
      </c>
    </row>
    <row r="35" spans="1:32" ht="12.75">
      <c r="A35" s="9" t="s">
        <v>92</v>
      </c>
      <c r="B35" s="9"/>
      <c r="C35" s="9" t="s">
        <v>103</v>
      </c>
      <c r="D35" s="9" t="s">
        <v>104</v>
      </c>
      <c r="E35" s="9" t="s">
        <v>45</v>
      </c>
      <c r="F35" s="35">
        <v>556.4</v>
      </c>
      <c r="H35" s="35">
        <f>ROUND(F35*AE35,2)</f>
        <v>0</v>
      </c>
      <c r="I35" s="35">
        <f>J35-H35</f>
        <v>0</v>
      </c>
      <c r="J35" s="35">
        <f>ROUND(F35*G35,2)</f>
        <v>0</v>
      </c>
      <c r="K35" s="35">
        <v>2E-05</v>
      </c>
      <c r="L35" s="35">
        <f>F35*K35</f>
        <v>0.011128</v>
      </c>
      <c r="N35" s="36" t="s">
        <v>46</v>
      </c>
      <c r="O35" s="35">
        <f>IF(N35="5",I35,0)</f>
        <v>0</v>
      </c>
      <c r="Z35" s="35">
        <f>IF(AD35=0,J35,0)</f>
        <v>0</v>
      </c>
      <c r="AA35" s="35">
        <f>IF(AD35=10,J35,0)</f>
        <v>0</v>
      </c>
      <c r="AB35" s="35">
        <f>IF(AD35=20,J35,0)</f>
        <v>0</v>
      </c>
      <c r="AD35" s="35">
        <v>10</v>
      </c>
      <c r="AE35" s="35">
        <f>G35*0.151700680272109</f>
        <v>0</v>
      </c>
      <c r="AF35" s="35">
        <f>G35*(1-0.151700680272109)</f>
        <v>0</v>
      </c>
    </row>
    <row r="36" spans="1:37" ht="12.75">
      <c r="A36" s="37"/>
      <c r="B36" s="37"/>
      <c r="C36" s="38" t="s">
        <v>105</v>
      </c>
      <c r="D36" s="38" t="s">
        <v>106</v>
      </c>
      <c r="E36" s="38"/>
      <c r="F36" s="38"/>
      <c r="G36" s="38"/>
      <c r="H36" s="34">
        <f>SUM(H37:H37)</f>
        <v>0</v>
      </c>
      <c r="I36" s="34">
        <f>SUM(I37:I37)</f>
        <v>0</v>
      </c>
      <c r="J36" s="34">
        <f>H36+I36</f>
        <v>0</v>
      </c>
      <c r="K36" s="29"/>
      <c r="L36" s="34">
        <f>SUM(L37:L37)</f>
        <v>3.4569</v>
      </c>
      <c r="P36" s="34">
        <f>IF(Q36="PR",J36,SUM(O37:O37))</f>
        <v>0</v>
      </c>
      <c r="Q36" s="29" t="s">
        <v>41</v>
      </c>
      <c r="R36" s="34">
        <f>IF(Q36="HS",H36,0)</f>
        <v>0</v>
      </c>
      <c r="S36" s="34">
        <f>IF(Q36="HS",I36-P36,0)</f>
        <v>0</v>
      </c>
      <c r="T36" s="34">
        <f>IF(Q36="PS",H36,0)</f>
        <v>0</v>
      </c>
      <c r="U36" s="34">
        <f>IF(Q36="PS",I36-P36,0)</f>
        <v>0</v>
      </c>
      <c r="V36" s="34">
        <f>IF(Q36="MP",H36,0)</f>
        <v>0</v>
      </c>
      <c r="W36" s="34">
        <f>IF(Q36="MP",I36-P36,0)</f>
        <v>0</v>
      </c>
      <c r="X36" s="34">
        <f>IF(Q36="OM",H36,0)</f>
        <v>0</v>
      </c>
      <c r="Y36" s="29"/>
      <c r="AI36" s="34">
        <f>SUM(Z37:Z37)</f>
        <v>0</v>
      </c>
      <c r="AJ36" s="34">
        <f>SUM(AA37:AA37)</f>
        <v>0</v>
      </c>
      <c r="AK36" s="34">
        <f>SUM(AB37:AB37)</f>
        <v>0</v>
      </c>
    </row>
    <row r="37" spans="1:32" ht="12.75">
      <c r="A37" s="9" t="s">
        <v>107</v>
      </c>
      <c r="B37" s="9"/>
      <c r="C37" s="9" t="s">
        <v>108</v>
      </c>
      <c r="D37" s="9" t="s">
        <v>109</v>
      </c>
      <c r="E37" s="9" t="s">
        <v>67</v>
      </c>
      <c r="F37" s="35">
        <v>1.8</v>
      </c>
      <c r="H37" s="35">
        <f>ROUND(F37*AE37,2)</f>
        <v>0</v>
      </c>
      <c r="I37" s="35">
        <f>J37-H37</f>
        <v>0</v>
      </c>
      <c r="J37" s="35">
        <f>ROUND(F37*G37,2)</f>
        <v>0</v>
      </c>
      <c r="K37" s="35">
        <v>1.9205</v>
      </c>
      <c r="L37" s="35">
        <f>F37*K37</f>
        <v>3.4569</v>
      </c>
      <c r="N37" s="36" t="s">
        <v>42</v>
      </c>
      <c r="O37" s="35">
        <f>IF(N37="5",I37,0)</f>
        <v>0</v>
      </c>
      <c r="Z37" s="35">
        <f>IF(AD37=0,J37,0)</f>
        <v>0</v>
      </c>
      <c r="AA37" s="35">
        <f>IF(AD37=10,J37,0)</f>
        <v>0</v>
      </c>
      <c r="AB37" s="35">
        <f>IF(AD37=20,J37,0)</f>
        <v>0</v>
      </c>
      <c r="AD37" s="35">
        <v>10</v>
      </c>
      <c r="AE37" s="35">
        <f>G37*0.651053234517102</f>
        <v>0</v>
      </c>
      <c r="AF37" s="35">
        <f>G37*(1-0.651053234517102)</f>
        <v>0</v>
      </c>
    </row>
    <row r="38" spans="1:37" ht="12.75">
      <c r="A38" s="37"/>
      <c r="B38" s="37"/>
      <c r="C38" s="38" t="s">
        <v>110</v>
      </c>
      <c r="D38" s="38" t="s">
        <v>111</v>
      </c>
      <c r="E38" s="38"/>
      <c r="F38" s="38"/>
      <c r="G38" s="38"/>
      <c r="H38" s="34">
        <f>SUM(H39:H40)</f>
        <v>0</v>
      </c>
      <c r="I38" s="34">
        <f>SUM(I39:I40)</f>
        <v>0</v>
      </c>
      <c r="J38" s="34">
        <f>H38+I38</f>
        <v>0</v>
      </c>
      <c r="K38" s="29"/>
      <c r="L38" s="34">
        <f>SUM(L39:L40)</f>
        <v>7.6759200000000005</v>
      </c>
      <c r="P38" s="34">
        <f>IF(Q38="PR",J38,SUM(O39:O40))</f>
        <v>0</v>
      </c>
      <c r="Q38" s="29" t="s">
        <v>41</v>
      </c>
      <c r="R38" s="34">
        <f>IF(Q38="HS",H38,0)</f>
        <v>0</v>
      </c>
      <c r="S38" s="34">
        <f>IF(Q38="HS",I38-P38,0)</f>
        <v>0</v>
      </c>
      <c r="T38" s="34">
        <f>IF(Q38="PS",H38,0)</f>
        <v>0</v>
      </c>
      <c r="U38" s="34">
        <f>IF(Q38="PS",I38-P38,0)</f>
        <v>0</v>
      </c>
      <c r="V38" s="34">
        <f>IF(Q38="MP",H38,0)</f>
        <v>0</v>
      </c>
      <c r="W38" s="34">
        <f>IF(Q38="MP",I38-P38,0)</f>
        <v>0</v>
      </c>
      <c r="X38" s="34">
        <f>IF(Q38="OM",H38,0)</f>
        <v>0</v>
      </c>
      <c r="Y38" s="29"/>
      <c r="AI38" s="34">
        <f>SUM(Z39:Z40)</f>
        <v>0</v>
      </c>
      <c r="AJ38" s="34">
        <f>SUM(AA39:AA40)</f>
        <v>0</v>
      </c>
      <c r="AK38" s="34">
        <f>SUM(AB39:AB40)</f>
        <v>0</v>
      </c>
    </row>
    <row r="39" spans="1:32" ht="12.75">
      <c r="A39" s="9" t="s">
        <v>112</v>
      </c>
      <c r="B39" s="9"/>
      <c r="C39" s="9" t="s">
        <v>113</v>
      </c>
      <c r="D39" s="9" t="s">
        <v>114</v>
      </c>
      <c r="E39" s="9" t="s">
        <v>67</v>
      </c>
      <c r="F39" s="35">
        <v>2.56</v>
      </c>
      <c r="H39" s="35">
        <f>ROUND(F39*AE39,2)</f>
        <v>0</v>
      </c>
      <c r="I39" s="35">
        <f>J39-H39</f>
        <v>0</v>
      </c>
      <c r="J39" s="35">
        <f>ROUND(F39*G39,2)</f>
        <v>0</v>
      </c>
      <c r="K39" s="35">
        <v>2.439</v>
      </c>
      <c r="L39" s="35">
        <f>F39*K39</f>
        <v>6.2438400000000005</v>
      </c>
      <c r="N39" s="36" t="s">
        <v>42</v>
      </c>
      <c r="O39" s="35">
        <f>IF(N39="5",I39,0)</f>
        <v>0</v>
      </c>
      <c r="Z39" s="35">
        <f>IF(AD39=0,J39,0)</f>
        <v>0</v>
      </c>
      <c r="AA39" s="35">
        <f>IF(AD39=10,J39,0)</f>
        <v>0</v>
      </c>
      <c r="AB39" s="35">
        <f>IF(AD39=20,J39,0)</f>
        <v>0</v>
      </c>
      <c r="AD39" s="35">
        <v>10</v>
      </c>
      <c r="AE39" s="35">
        <f>G39*0.957245611198634</f>
        <v>0</v>
      </c>
      <c r="AF39" s="35">
        <f>G39*(1-0.957245611198634)</f>
        <v>0</v>
      </c>
    </row>
    <row r="40" spans="1:32" ht="12.75">
      <c r="A40" s="9" t="s">
        <v>105</v>
      </c>
      <c r="B40" s="9"/>
      <c r="C40" s="9" t="s">
        <v>115</v>
      </c>
      <c r="D40" s="9" t="s">
        <v>116</v>
      </c>
      <c r="E40" s="9" t="s">
        <v>117</v>
      </c>
      <c r="F40" s="35">
        <v>1.36</v>
      </c>
      <c r="H40" s="35">
        <f>ROUND(F40*AE40,2)</f>
        <v>0</v>
      </c>
      <c r="I40" s="35">
        <f>J40-H40</f>
        <v>0</v>
      </c>
      <c r="J40" s="35">
        <f>ROUND(F40*G40,2)</f>
        <v>0</v>
      </c>
      <c r="K40" s="35">
        <v>1.053</v>
      </c>
      <c r="L40" s="35">
        <f>F40*K40</f>
        <v>1.43208</v>
      </c>
      <c r="N40" s="36" t="s">
        <v>42</v>
      </c>
      <c r="O40" s="35">
        <f>IF(N40="5",I40,0)</f>
        <v>0</v>
      </c>
      <c r="Z40" s="35">
        <f>IF(AD40=0,J40,0)</f>
        <v>0</v>
      </c>
      <c r="AA40" s="35">
        <f>IF(AD40=10,J40,0)</f>
        <v>0</v>
      </c>
      <c r="AB40" s="35">
        <f>IF(AD40=20,J40,0)</f>
        <v>0</v>
      </c>
      <c r="AD40" s="35">
        <v>10</v>
      </c>
      <c r="AE40" s="35">
        <f>G40*0.775894725910888</f>
        <v>0</v>
      </c>
      <c r="AF40" s="35">
        <f>G40*(1-0.775894725910888)</f>
        <v>0</v>
      </c>
    </row>
    <row r="41" spans="1:37" ht="12.75">
      <c r="A41" s="37"/>
      <c r="B41" s="37"/>
      <c r="C41" s="38" t="s">
        <v>118</v>
      </c>
      <c r="D41" s="38" t="s">
        <v>119</v>
      </c>
      <c r="E41" s="38"/>
      <c r="F41" s="38"/>
      <c r="G41" s="38"/>
      <c r="H41" s="34">
        <f>SUM(H42:H46)</f>
        <v>0</v>
      </c>
      <c r="I41" s="34">
        <f>SUM(I42:I46)</f>
        <v>0</v>
      </c>
      <c r="J41" s="34">
        <f>H41+I41</f>
        <v>0</v>
      </c>
      <c r="K41" s="29"/>
      <c r="L41" s="34">
        <f>SUM(L42:L46)</f>
        <v>673.7866340999999</v>
      </c>
      <c r="P41" s="34">
        <f>IF(Q41="PR",J41,SUM(O42:O46))</f>
        <v>0</v>
      </c>
      <c r="Q41" s="29" t="s">
        <v>41</v>
      </c>
      <c r="R41" s="34">
        <f>IF(Q41="HS",H41,0)</f>
        <v>0</v>
      </c>
      <c r="S41" s="34">
        <f>IF(Q41="HS",I41-P41,0)</f>
        <v>0</v>
      </c>
      <c r="T41" s="34">
        <f>IF(Q41="PS",H41,0)</f>
        <v>0</v>
      </c>
      <c r="U41" s="34">
        <f>IF(Q41="PS",I41-P41,0)</f>
        <v>0</v>
      </c>
      <c r="V41" s="34">
        <f>IF(Q41="MP",H41,0)</f>
        <v>0</v>
      </c>
      <c r="W41" s="34">
        <f>IF(Q41="MP",I41-P41,0)</f>
        <v>0</v>
      </c>
      <c r="X41" s="34">
        <f>IF(Q41="OM",H41,0)</f>
        <v>0</v>
      </c>
      <c r="Y41" s="29"/>
      <c r="AI41" s="34">
        <f>SUM(Z42:Z46)</f>
        <v>0</v>
      </c>
      <c r="AJ41" s="34">
        <f>SUM(AA42:AA46)</f>
        <v>0</v>
      </c>
      <c r="AK41" s="34">
        <f>SUM(AB42:AB46)</f>
        <v>0</v>
      </c>
    </row>
    <row r="42" spans="1:32" ht="12.75">
      <c r="A42" s="9" t="s">
        <v>120</v>
      </c>
      <c r="B42" s="9"/>
      <c r="C42" s="9" t="s">
        <v>121</v>
      </c>
      <c r="D42" s="9" t="s">
        <v>122</v>
      </c>
      <c r="E42" s="9" t="s">
        <v>45</v>
      </c>
      <c r="F42" s="35">
        <v>510.01</v>
      </c>
      <c r="H42" s="35">
        <f>ROUND(F42*AE42,2)</f>
        <v>0</v>
      </c>
      <c r="I42" s="35">
        <f>J42-H42</f>
        <v>0</v>
      </c>
      <c r="J42" s="35">
        <f>ROUND(F42*G42,2)</f>
        <v>0</v>
      </c>
      <c r="K42" s="35">
        <v>0.44481</v>
      </c>
      <c r="L42" s="35">
        <f>F42*K42</f>
        <v>226.85754809999997</v>
      </c>
      <c r="N42" s="36" t="s">
        <v>42</v>
      </c>
      <c r="O42" s="35">
        <f>IF(N42="5",I42,0)</f>
        <v>0</v>
      </c>
      <c r="Z42" s="35">
        <f>IF(AD42=0,J42,0)</f>
        <v>0</v>
      </c>
      <c r="AA42" s="35">
        <f>IF(AD42=10,J42,0)</f>
        <v>0</v>
      </c>
      <c r="AB42" s="35">
        <f>IF(AD42=20,J42,0)</f>
        <v>0</v>
      </c>
      <c r="AD42" s="35">
        <v>10</v>
      </c>
      <c r="AE42" s="35">
        <f>G42*0.853348347353779</f>
        <v>0</v>
      </c>
      <c r="AF42" s="35">
        <f>G42*(1-0.853348347353779)</f>
        <v>0</v>
      </c>
    </row>
    <row r="43" spans="1:32" ht="12.75">
      <c r="A43" s="9" t="s">
        <v>123</v>
      </c>
      <c r="B43" s="9"/>
      <c r="C43" s="9" t="s">
        <v>124</v>
      </c>
      <c r="D43" s="9" t="s">
        <v>125</v>
      </c>
      <c r="E43" s="9" t="s">
        <v>45</v>
      </c>
      <c r="F43" s="35">
        <v>501.4</v>
      </c>
      <c r="H43" s="35">
        <f>ROUND(F43*AE43,2)</f>
        <v>0</v>
      </c>
      <c r="I43" s="35">
        <f>J43-H43</f>
        <v>0</v>
      </c>
      <c r="J43" s="35">
        <f>ROUND(F43*G43,2)</f>
        <v>0</v>
      </c>
      <c r="K43" s="35">
        <v>0.33361</v>
      </c>
      <c r="L43" s="35">
        <f>F43*K43</f>
        <v>167.272054</v>
      </c>
      <c r="N43" s="36" t="s">
        <v>42</v>
      </c>
      <c r="O43" s="35">
        <f>IF(N43="5",I43,0)</f>
        <v>0</v>
      </c>
      <c r="Z43" s="35">
        <f>IF(AD43=0,J43,0)</f>
        <v>0</v>
      </c>
      <c r="AA43" s="35">
        <f>IF(AD43=10,J43,0)</f>
        <v>0</v>
      </c>
      <c r="AB43" s="35">
        <f>IF(AD43=20,J43,0)</f>
        <v>0</v>
      </c>
      <c r="AD43" s="35">
        <v>10</v>
      </c>
      <c r="AE43" s="35">
        <f>G43*0.855119922117002</f>
        <v>0</v>
      </c>
      <c r="AF43" s="35">
        <f>G43*(1-0.855119922117002)</f>
        <v>0</v>
      </c>
    </row>
    <row r="44" spans="1:32" ht="12.75">
      <c r="A44" s="9" t="s">
        <v>126</v>
      </c>
      <c r="B44" s="9"/>
      <c r="C44" s="9" t="s">
        <v>127</v>
      </c>
      <c r="D44" s="9" t="s">
        <v>128</v>
      </c>
      <c r="E44" s="9" t="s">
        <v>45</v>
      </c>
      <c r="F44" s="35">
        <v>364</v>
      </c>
      <c r="H44" s="35">
        <f>ROUND(F44*AE44,2)</f>
        <v>0</v>
      </c>
      <c r="I44" s="35">
        <f>J44-H44</f>
        <v>0</v>
      </c>
      <c r="J44" s="35">
        <f>ROUND(F44*G44,2)</f>
        <v>0</v>
      </c>
      <c r="K44" s="35">
        <v>0.44078</v>
      </c>
      <c r="L44" s="35">
        <f>F44*K44</f>
        <v>160.44392</v>
      </c>
      <c r="N44" s="36" t="s">
        <v>42</v>
      </c>
      <c r="O44" s="35">
        <f>IF(N44="5",I44,0)</f>
        <v>0</v>
      </c>
      <c r="Z44" s="35">
        <f>IF(AD44=0,J44,0)</f>
        <v>0</v>
      </c>
      <c r="AA44" s="35">
        <f>IF(AD44=10,J44,0)</f>
        <v>0</v>
      </c>
      <c r="AB44" s="35">
        <f>IF(AD44=20,J44,0)</f>
        <v>0</v>
      </c>
      <c r="AD44" s="35">
        <v>10</v>
      </c>
      <c r="AE44" s="35">
        <f>G44*0.796559957552175</f>
        <v>0</v>
      </c>
      <c r="AF44" s="35">
        <f>G44*(1-0.796559957552175)</f>
        <v>0</v>
      </c>
    </row>
    <row r="45" spans="1:32" ht="12.75">
      <c r="A45" s="9" t="s">
        <v>129</v>
      </c>
      <c r="B45" s="9"/>
      <c r="C45" s="9" t="s">
        <v>130</v>
      </c>
      <c r="D45" s="9" t="s">
        <v>131</v>
      </c>
      <c r="E45" s="9" t="s">
        <v>45</v>
      </c>
      <c r="F45" s="35">
        <v>170.4</v>
      </c>
      <c r="H45" s="35">
        <f>ROUND(F45*AE45,2)</f>
        <v>0</v>
      </c>
      <c r="I45" s="35">
        <f>J45-H45</f>
        <v>0</v>
      </c>
      <c r="J45" s="35">
        <f>ROUND(F45*G45,2)</f>
        <v>0</v>
      </c>
      <c r="K45" s="35">
        <v>0.52603</v>
      </c>
      <c r="L45" s="35">
        <f>F45*K45</f>
        <v>89.635512</v>
      </c>
      <c r="N45" s="36" t="s">
        <v>42</v>
      </c>
      <c r="O45" s="35">
        <f>IF(N45="5",I45,0)</f>
        <v>0</v>
      </c>
      <c r="Z45" s="35">
        <f>IF(AD45=0,J45,0)</f>
        <v>0</v>
      </c>
      <c r="AA45" s="35">
        <f>IF(AD45=10,J45,0)</f>
        <v>0</v>
      </c>
      <c r="AB45" s="35">
        <f>IF(AD45=20,J45,0)</f>
        <v>0</v>
      </c>
      <c r="AD45" s="35">
        <v>10</v>
      </c>
      <c r="AE45" s="35">
        <f>G45*0.880337516459302</f>
        <v>0</v>
      </c>
      <c r="AF45" s="35">
        <f>G45*(1-0.880337516459302)</f>
        <v>0</v>
      </c>
    </row>
    <row r="46" spans="1:32" ht="12.75">
      <c r="A46" s="9" t="s">
        <v>132</v>
      </c>
      <c r="B46" s="9"/>
      <c r="C46" s="9" t="s">
        <v>133</v>
      </c>
      <c r="D46" s="9" t="s">
        <v>134</v>
      </c>
      <c r="E46" s="9" t="s">
        <v>45</v>
      </c>
      <c r="F46" s="35">
        <v>72</v>
      </c>
      <c r="H46" s="35">
        <f>ROUND(F46*AE46,2)</f>
        <v>0</v>
      </c>
      <c r="I46" s="35">
        <f>J46-H46</f>
        <v>0</v>
      </c>
      <c r="J46" s="35">
        <f>ROUND(F46*G46,2)</f>
        <v>0</v>
      </c>
      <c r="K46" s="35">
        <v>0.4108</v>
      </c>
      <c r="L46" s="35">
        <f>F46*K46</f>
        <v>29.5776</v>
      </c>
      <c r="N46" s="36" t="s">
        <v>42</v>
      </c>
      <c r="O46" s="35">
        <f>IF(N46="5",I46,0)</f>
        <v>0</v>
      </c>
      <c r="Z46" s="35">
        <f>IF(AD46=0,J46,0)</f>
        <v>0</v>
      </c>
      <c r="AA46" s="35">
        <f>IF(AD46=10,J46,0)</f>
        <v>0</v>
      </c>
      <c r="AB46" s="35">
        <f>IF(AD46=20,J46,0)</f>
        <v>0</v>
      </c>
      <c r="AD46" s="35">
        <v>10</v>
      </c>
      <c r="AE46" s="35">
        <f>G46*0.857442128417304</f>
        <v>0</v>
      </c>
      <c r="AF46" s="35">
        <f>G46*(1-0.857442128417304)</f>
        <v>0</v>
      </c>
    </row>
    <row r="47" spans="1:37" ht="12.75">
      <c r="A47" s="37"/>
      <c r="B47" s="37"/>
      <c r="C47" s="38" t="s">
        <v>135</v>
      </c>
      <c r="D47" s="38" t="s">
        <v>136</v>
      </c>
      <c r="E47" s="38"/>
      <c r="F47" s="38"/>
      <c r="G47" s="38"/>
      <c r="H47" s="34">
        <f>SUM(H48:H50)</f>
        <v>0</v>
      </c>
      <c r="I47" s="34">
        <f>SUM(I48:I50)</f>
        <v>0</v>
      </c>
      <c r="J47" s="34">
        <f>H47+I47</f>
        <v>0</v>
      </c>
      <c r="K47" s="29"/>
      <c r="L47" s="34">
        <f>SUM(L48:L50)</f>
        <v>263.96286</v>
      </c>
      <c r="P47" s="34">
        <f>IF(Q47="PR",J47,SUM(O48:O50))</f>
        <v>0</v>
      </c>
      <c r="Q47" s="29" t="s">
        <v>41</v>
      </c>
      <c r="R47" s="34">
        <f>IF(Q47="HS",H47,0)</f>
        <v>0</v>
      </c>
      <c r="S47" s="34">
        <f>IF(Q47="HS",I47-P47,0)</f>
        <v>0</v>
      </c>
      <c r="T47" s="34">
        <f>IF(Q47="PS",H47,0)</f>
        <v>0</v>
      </c>
      <c r="U47" s="34">
        <f>IF(Q47="PS",I47-P47,0)</f>
        <v>0</v>
      </c>
      <c r="V47" s="34">
        <f>IF(Q47="MP",H47,0)</f>
        <v>0</v>
      </c>
      <c r="W47" s="34">
        <f>IF(Q47="MP",I47-P47,0)</f>
        <v>0</v>
      </c>
      <c r="X47" s="34">
        <f>IF(Q47="OM",H47,0)</f>
        <v>0</v>
      </c>
      <c r="Y47" s="29"/>
      <c r="AI47" s="34">
        <f>SUM(Z48:Z50)</f>
        <v>0</v>
      </c>
      <c r="AJ47" s="34">
        <f>SUM(AA48:AA50)</f>
        <v>0</v>
      </c>
      <c r="AK47" s="34">
        <f>SUM(AB48:AB50)</f>
        <v>0</v>
      </c>
    </row>
    <row r="48" spans="1:32" ht="12.75">
      <c r="A48" s="9" t="s">
        <v>110</v>
      </c>
      <c r="B48" s="9"/>
      <c r="C48" s="9" t="s">
        <v>137</v>
      </c>
      <c r="D48" s="9" t="s">
        <v>138</v>
      </c>
      <c r="E48" s="9" t="s">
        <v>45</v>
      </c>
      <c r="F48" s="35">
        <v>854</v>
      </c>
      <c r="H48" s="35">
        <f>ROUND(F48*AE48,2)</f>
        <v>0</v>
      </c>
      <c r="I48" s="35">
        <f>J48-H48</f>
        <v>0</v>
      </c>
      <c r="J48" s="35">
        <f>ROUND(F48*G48,2)</f>
        <v>0</v>
      </c>
      <c r="K48" s="35">
        <v>0.12966</v>
      </c>
      <c r="L48" s="35">
        <f>F48*K48</f>
        <v>110.72964</v>
      </c>
      <c r="N48" s="36" t="s">
        <v>42</v>
      </c>
      <c r="O48" s="35">
        <f>IF(N48="5",I48,0)</f>
        <v>0</v>
      </c>
      <c r="Z48" s="35">
        <f>IF(AD48=0,J48,0)</f>
        <v>0</v>
      </c>
      <c r="AA48" s="35">
        <f>IF(AD48=10,J48,0)</f>
        <v>0</v>
      </c>
      <c r="AB48" s="35">
        <f>IF(AD48=20,J48,0)</f>
        <v>0</v>
      </c>
      <c r="AD48" s="35">
        <v>10</v>
      </c>
      <c r="AE48" s="35">
        <f>G48*0.579943516821087</f>
        <v>0</v>
      </c>
      <c r="AF48" s="35">
        <f>G48*(1-0.579943516821087)</f>
        <v>0</v>
      </c>
    </row>
    <row r="49" spans="1:32" ht="12.75">
      <c r="A49" s="9" t="s">
        <v>139</v>
      </c>
      <c r="B49" s="9"/>
      <c r="C49" s="9" t="s">
        <v>140</v>
      </c>
      <c r="D49" s="9" t="s">
        <v>141</v>
      </c>
      <c r="E49" s="9" t="s">
        <v>45</v>
      </c>
      <c r="F49" s="35">
        <v>854</v>
      </c>
      <c r="H49" s="35">
        <f>ROUND(F49*AE49,2)</f>
        <v>0</v>
      </c>
      <c r="I49" s="35">
        <f>J49-H49</f>
        <v>0</v>
      </c>
      <c r="J49" s="35">
        <f>ROUND(F49*G49,2)</f>
        <v>0</v>
      </c>
      <c r="K49" s="35">
        <v>0.17872</v>
      </c>
      <c r="L49" s="35">
        <f>F49*K49</f>
        <v>152.62688</v>
      </c>
      <c r="N49" s="36" t="s">
        <v>42</v>
      </c>
      <c r="O49" s="35">
        <f>IF(N49="5",I49,0)</f>
        <v>0</v>
      </c>
      <c r="Z49" s="35">
        <f>IF(AD49=0,J49,0)</f>
        <v>0</v>
      </c>
      <c r="AA49" s="35">
        <f>IF(AD49=10,J49,0)</f>
        <v>0</v>
      </c>
      <c r="AB49" s="35">
        <f>IF(AD49=20,J49,0)</f>
        <v>0</v>
      </c>
      <c r="AD49" s="35">
        <v>10</v>
      </c>
      <c r="AE49" s="35">
        <f>G49*0.790737057147465</f>
        <v>0</v>
      </c>
      <c r="AF49" s="35">
        <f>G49*(1-0.790737057147465)</f>
        <v>0</v>
      </c>
    </row>
    <row r="50" spans="1:32" ht="12.75">
      <c r="A50" s="9" t="s">
        <v>142</v>
      </c>
      <c r="B50" s="9"/>
      <c r="C50" s="9" t="s">
        <v>143</v>
      </c>
      <c r="D50" s="9" t="s">
        <v>144</v>
      </c>
      <c r="E50" s="9" t="s">
        <v>45</v>
      </c>
      <c r="F50" s="35">
        <v>854</v>
      </c>
      <c r="H50" s="35">
        <f>ROUND(F50*AE50,2)</f>
        <v>0</v>
      </c>
      <c r="I50" s="35">
        <f>J50-H50</f>
        <v>0</v>
      </c>
      <c r="J50" s="35">
        <f>ROUND(F50*G50,2)</f>
        <v>0</v>
      </c>
      <c r="K50" s="35">
        <v>0.00071</v>
      </c>
      <c r="L50" s="35">
        <f>F50*K50</f>
        <v>0.60634</v>
      </c>
      <c r="N50" s="36" t="s">
        <v>42</v>
      </c>
      <c r="O50" s="35">
        <f>IF(N50="5",I50,0)</f>
        <v>0</v>
      </c>
      <c r="Z50" s="35">
        <f>IF(AD50=0,J50,0)</f>
        <v>0</v>
      </c>
      <c r="AA50" s="35">
        <f>IF(AD50=10,J50,0)</f>
        <v>0</v>
      </c>
      <c r="AB50" s="35">
        <f>IF(AD50=20,J50,0)</f>
        <v>0</v>
      </c>
      <c r="AD50" s="35">
        <v>10</v>
      </c>
      <c r="AE50" s="35">
        <f>G50*0.897657213316893</f>
        <v>0</v>
      </c>
      <c r="AF50" s="35">
        <f>G50*(1-0.897657213316893)</f>
        <v>0</v>
      </c>
    </row>
    <row r="51" spans="1:37" ht="12.75">
      <c r="A51" s="37"/>
      <c r="B51" s="37"/>
      <c r="C51" s="38" t="s">
        <v>145</v>
      </c>
      <c r="D51" s="38" t="s">
        <v>146</v>
      </c>
      <c r="E51" s="38"/>
      <c r="F51" s="38"/>
      <c r="G51" s="38"/>
      <c r="H51" s="34">
        <f>SUM(H52:H57)</f>
        <v>0</v>
      </c>
      <c r="I51" s="34">
        <f>SUM(I52:I57)</f>
        <v>0</v>
      </c>
      <c r="J51" s="34">
        <f>H51+I51</f>
        <v>0</v>
      </c>
      <c r="K51" s="29"/>
      <c r="L51" s="34">
        <f>SUM(L52:L57)</f>
        <v>143.842055</v>
      </c>
      <c r="P51" s="34">
        <f>IF(Q51="PR",J51,SUM(O52:O57))</f>
        <v>0</v>
      </c>
      <c r="Q51" s="29" t="s">
        <v>41</v>
      </c>
      <c r="R51" s="34">
        <f>IF(Q51="HS",H51,0)</f>
        <v>0</v>
      </c>
      <c r="S51" s="34">
        <f>IF(Q51="HS",I51-P51,0)</f>
        <v>0</v>
      </c>
      <c r="T51" s="34">
        <f>IF(Q51="PS",H51,0)</f>
        <v>0</v>
      </c>
      <c r="U51" s="34">
        <f>IF(Q51="PS",I51-P51,0)</f>
        <v>0</v>
      </c>
      <c r="V51" s="34">
        <f>IF(Q51="MP",H51,0)</f>
        <v>0</v>
      </c>
      <c r="W51" s="34">
        <f>IF(Q51="MP",I51-P51,0)</f>
        <v>0</v>
      </c>
      <c r="X51" s="34">
        <f>IF(Q51="OM",H51,0)</f>
        <v>0</v>
      </c>
      <c r="Y51" s="29"/>
      <c r="AI51" s="34">
        <f>SUM(Z52:Z57)</f>
        <v>0</v>
      </c>
      <c r="AJ51" s="34">
        <f>SUM(AA52:AA57)</f>
        <v>0</v>
      </c>
      <c r="AK51" s="34">
        <f>SUM(AB52:AB57)</f>
        <v>0</v>
      </c>
    </row>
    <row r="52" spans="1:32" ht="12.75">
      <c r="A52" s="9" t="s">
        <v>147</v>
      </c>
      <c r="B52" s="9"/>
      <c r="C52" s="9" t="s">
        <v>148</v>
      </c>
      <c r="D52" s="9" t="s">
        <v>149</v>
      </c>
      <c r="E52" s="9" t="s">
        <v>45</v>
      </c>
      <c r="F52" s="35">
        <v>166.5</v>
      </c>
      <c r="H52" s="35">
        <f>ROUND(F52*AE52,2)</f>
        <v>0</v>
      </c>
      <c r="I52" s="35">
        <f>J52-H52</f>
        <v>0</v>
      </c>
      <c r="J52" s="35">
        <f>ROUND(F52*G52,2)</f>
        <v>0</v>
      </c>
      <c r="K52" s="35">
        <v>0.14958</v>
      </c>
      <c r="L52" s="35">
        <f>F52*K52</f>
        <v>24.90507</v>
      </c>
      <c r="N52" s="36" t="s">
        <v>42</v>
      </c>
      <c r="O52" s="35">
        <f>IF(N52="5",I52,0)</f>
        <v>0</v>
      </c>
      <c r="Z52" s="35">
        <f>IF(AD52=0,J52,0)</f>
        <v>0</v>
      </c>
      <c r="AA52" s="35">
        <f>IF(AD52=10,J52,0)</f>
        <v>0</v>
      </c>
      <c r="AB52" s="35">
        <f>IF(AD52=20,J52,0)</f>
        <v>0</v>
      </c>
      <c r="AD52" s="35">
        <v>10</v>
      </c>
      <c r="AE52" s="35">
        <f>G52*0.435450548286274</f>
        <v>0</v>
      </c>
      <c r="AF52" s="35">
        <f>G52*(1-0.435450548286274)</f>
        <v>0</v>
      </c>
    </row>
    <row r="53" spans="1:32" ht="12.75">
      <c r="A53" s="9" t="s">
        <v>150</v>
      </c>
      <c r="B53" s="9"/>
      <c r="C53" s="9" t="s">
        <v>151</v>
      </c>
      <c r="D53" s="9" t="s">
        <v>152</v>
      </c>
      <c r="E53" s="9" t="s">
        <v>45</v>
      </c>
      <c r="F53" s="35">
        <v>166.5</v>
      </c>
      <c r="H53" s="35">
        <f>ROUND(F53*AE53,2)</f>
        <v>0</v>
      </c>
      <c r="I53" s="35">
        <f>J53-H53</f>
        <v>0</v>
      </c>
      <c r="J53" s="35">
        <f>ROUND(F53*G53,2)</f>
        <v>0</v>
      </c>
      <c r="K53" s="35">
        <v>0.176</v>
      </c>
      <c r="L53" s="35">
        <f>F53*K53</f>
        <v>29.304</v>
      </c>
      <c r="N53" s="36" t="s">
        <v>102</v>
      </c>
      <c r="O53" s="35">
        <f>IF(N53="5",I53,0)</f>
        <v>0</v>
      </c>
      <c r="Z53" s="35">
        <f>IF(AD53=0,J53,0)</f>
        <v>0</v>
      </c>
      <c r="AA53" s="35">
        <f>IF(AD53=10,J53,0)</f>
        <v>0</v>
      </c>
      <c r="AB53" s="35">
        <f>IF(AD53=20,J53,0)</f>
        <v>0</v>
      </c>
      <c r="AD53" s="35">
        <v>10</v>
      </c>
      <c r="AE53" s="35">
        <f>G53*1</f>
        <v>0</v>
      </c>
      <c r="AF53" s="35">
        <f>G53*(1-1)</f>
        <v>0</v>
      </c>
    </row>
    <row r="54" spans="1:32" ht="12.75">
      <c r="A54" s="9" t="s">
        <v>153</v>
      </c>
      <c r="B54" s="9"/>
      <c r="C54" s="9" t="s">
        <v>154</v>
      </c>
      <c r="D54" s="9" t="s">
        <v>155</v>
      </c>
      <c r="E54" s="9" t="s">
        <v>45</v>
      </c>
      <c r="F54" s="35">
        <v>166.5</v>
      </c>
      <c r="H54" s="35">
        <f>ROUND(F54*AE54,2)</f>
        <v>0</v>
      </c>
      <c r="I54" s="35">
        <f>J54-H54</f>
        <v>0</v>
      </c>
      <c r="J54" s="35">
        <f>ROUND(F54*G54,2)</f>
        <v>0</v>
      </c>
      <c r="K54" s="35">
        <v>0</v>
      </c>
      <c r="L54" s="35">
        <f>F54*K54</f>
        <v>0</v>
      </c>
      <c r="N54" s="36" t="s">
        <v>42</v>
      </c>
      <c r="O54" s="35">
        <f>IF(N54="5",I54,0)</f>
        <v>0</v>
      </c>
      <c r="Z54" s="35">
        <f>IF(AD54=0,J54,0)</f>
        <v>0</v>
      </c>
      <c r="AA54" s="35">
        <f>IF(AD54=10,J54,0)</f>
        <v>0</v>
      </c>
      <c r="AB54" s="35">
        <f>IF(AD54=20,J54,0)</f>
        <v>0</v>
      </c>
      <c r="AD54" s="35">
        <v>10</v>
      </c>
      <c r="AE54" s="35">
        <f>G54*0</f>
        <v>0</v>
      </c>
      <c r="AF54" s="35">
        <f>G54*(1-0)</f>
        <v>0</v>
      </c>
    </row>
    <row r="55" spans="1:32" ht="12.75">
      <c r="A55" s="9" t="s">
        <v>156</v>
      </c>
      <c r="B55" s="9"/>
      <c r="C55" s="9" t="s">
        <v>157</v>
      </c>
      <c r="D55" s="9" t="s">
        <v>158</v>
      </c>
      <c r="E55" s="9" t="s">
        <v>45</v>
      </c>
      <c r="F55" s="35">
        <v>501.3</v>
      </c>
      <c r="H55" s="35">
        <f>ROUND(F55*AE55,2)</f>
        <v>0</v>
      </c>
      <c r="I55" s="35">
        <f>J55-H55</f>
        <v>0</v>
      </c>
      <c r="J55" s="35">
        <f>ROUND(F55*G55,2)</f>
        <v>0</v>
      </c>
      <c r="K55" s="35">
        <v>0.05545</v>
      </c>
      <c r="L55" s="35">
        <f>F55*K55</f>
        <v>27.797085</v>
      </c>
      <c r="N55" s="36" t="s">
        <v>42</v>
      </c>
      <c r="O55" s="35">
        <f>IF(N55="5",I55,0)</f>
        <v>0</v>
      </c>
      <c r="Z55" s="35">
        <f>IF(AD55=0,J55,0)</f>
        <v>0</v>
      </c>
      <c r="AA55" s="35">
        <f>IF(AD55=10,J55,0)</f>
        <v>0</v>
      </c>
      <c r="AB55" s="35">
        <f>IF(AD55=20,J55,0)</f>
        <v>0</v>
      </c>
      <c r="AD55" s="35">
        <v>10</v>
      </c>
      <c r="AE55" s="35">
        <f>G55*0.128020901371653</f>
        <v>0</v>
      </c>
      <c r="AF55" s="35">
        <f>G55*(1-0.128020901371653)</f>
        <v>0</v>
      </c>
    </row>
    <row r="56" spans="1:32" ht="12.75">
      <c r="A56" s="9" t="s">
        <v>159</v>
      </c>
      <c r="B56" s="9"/>
      <c r="C56" s="9" t="s">
        <v>160</v>
      </c>
      <c r="D56" s="9" t="s">
        <v>161</v>
      </c>
      <c r="E56" s="9" t="s">
        <v>45</v>
      </c>
      <c r="F56" s="35">
        <v>22</v>
      </c>
      <c r="H56" s="35">
        <f>ROUND(F56*AE56,2)</f>
        <v>0</v>
      </c>
      <c r="I56" s="35">
        <f>J56-H56</f>
        <v>0</v>
      </c>
      <c r="J56" s="35">
        <f>ROUND(F56*G56,2)</f>
        <v>0</v>
      </c>
      <c r="K56" s="35">
        <v>0.131</v>
      </c>
      <c r="L56" s="35">
        <f>F56*K56</f>
        <v>2.882</v>
      </c>
      <c r="N56" s="36" t="s">
        <v>102</v>
      </c>
      <c r="O56" s="35">
        <f>IF(N56="5",I56,0)</f>
        <v>0</v>
      </c>
      <c r="Z56" s="35">
        <f>IF(AD56=0,J56,0)</f>
        <v>0</v>
      </c>
      <c r="AA56" s="35">
        <f>IF(AD56=10,J56,0)</f>
        <v>0</v>
      </c>
      <c r="AB56" s="35">
        <f>IF(AD56=20,J56,0)</f>
        <v>0</v>
      </c>
      <c r="AD56" s="35">
        <v>10</v>
      </c>
      <c r="AE56" s="35">
        <f>G56*1</f>
        <v>0</v>
      </c>
      <c r="AF56" s="35">
        <f>G56*(1-1)</f>
        <v>0</v>
      </c>
    </row>
    <row r="57" spans="1:32" ht="12.75">
      <c r="A57" s="9" t="s">
        <v>162</v>
      </c>
      <c r="B57" s="9"/>
      <c r="C57" s="9" t="s">
        <v>163</v>
      </c>
      <c r="D57" s="9" t="s">
        <v>164</v>
      </c>
      <c r="E57" s="9" t="s">
        <v>45</v>
      </c>
      <c r="F57" s="35">
        <v>479.3</v>
      </c>
      <c r="H57" s="35">
        <f>ROUND(F57*AE57,2)</f>
        <v>0</v>
      </c>
      <c r="I57" s="35">
        <f>J57-H57</f>
        <v>0</v>
      </c>
      <c r="J57" s="35">
        <f>ROUND(F57*G57,2)</f>
        <v>0</v>
      </c>
      <c r="K57" s="35">
        <v>0.123</v>
      </c>
      <c r="L57" s="35">
        <f>F57*K57</f>
        <v>58.9539</v>
      </c>
      <c r="N57" s="36" t="s">
        <v>102</v>
      </c>
      <c r="O57" s="35">
        <f>IF(N57="5",I57,0)</f>
        <v>0</v>
      </c>
      <c r="Z57" s="35">
        <f>IF(AD57=0,J57,0)</f>
        <v>0</v>
      </c>
      <c r="AA57" s="35">
        <f>IF(AD57=10,J57,0)</f>
        <v>0</v>
      </c>
      <c r="AB57" s="35">
        <f>IF(AD57=20,J57,0)</f>
        <v>0</v>
      </c>
      <c r="AD57" s="35">
        <v>10</v>
      </c>
      <c r="AE57" s="35">
        <f>G57*1</f>
        <v>0</v>
      </c>
      <c r="AF57" s="35">
        <f>G57*(1-1)</f>
        <v>0</v>
      </c>
    </row>
    <row r="58" spans="1:37" ht="12.75">
      <c r="A58" s="37"/>
      <c r="B58" s="37"/>
      <c r="C58" s="38" t="s">
        <v>165</v>
      </c>
      <c r="D58" s="38" t="s">
        <v>166</v>
      </c>
      <c r="E58" s="38"/>
      <c r="F58" s="38"/>
      <c r="G58" s="38"/>
      <c r="H58" s="34">
        <f>SUM(H59:H63)</f>
        <v>0</v>
      </c>
      <c r="I58" s="34">
        <f>SUM(I59:I63)</f>
        <v>0</v>
      </c>
      <c r="J58" s="34">
        <f>H58+I58</f>
        <v>0</v>
      </c>
      <c r="K58" s="29"/>
      <c r="L58" s="34">
        <f>SUM(L59:L63)</f>
        <v>15.50212</v>
      </c>
      <c r="P58" s="34">
        <f>IF(Q58="PR",J58,SUM(O59:O63))</f>
        <v>0</v>
      </c>
      <c r="Q58" s="29" t="s">
        <v>41</v>
      </c>
      <c r="R58" s="34">
        <f>IF(Q58="HS",H58,0)</f>
        <v>0</v>
      </c>
      <c r="S58" s="34">
        <f>IF(Q58="HS",I58-P58,0)</f>
        <v>0</v>
      </c>
      <c r="T58" s="34">
        <f>IF(Q58="PS",H58,0)</f>
        <v>0</v>
      </c>
      <c r="U58" s="34">
        <f>IF(Q58="PS",I58-P58,0)</f>
        <v>0</v>
      </c>
      <c r="V58" s="34">
        <f>IF(Q58="MP",H58,0)</f>
        <v>0</v>
      </c>
      <c r="W58" s="34">
        <f>IF(Q58="MP",I58-P58,0)</f>
        <v>0</v>
      </c>
      <c r="X58" s="34">
        <f>IF(Q58="OM",H58,0)</f>
        <v>0</v>
      </c>
      <c r="Y58" s="29"/>
      <c r="AI58" s="34">
        <f>SUM(Z59:Z63)</f>
        <v>0</v>
      </c>
      <c r="AJ58" s="34">
        <f>SUM(AA59:AA63)</f>
        <v>0</v>
      </c>
      <c r="AK58" s="34">
        <f>SUM(AB59:AB63)</f>
        <v>0</v>
      </c>
    </row>
    <row r="59" spans="1:32" ht="12.75">
      <c r="A59" s="9" t="s">
        <v>167</v>
      </c>
      <c r="B59" s="9"/>
      <c r="C59" s="9" t="s">
        <v>168</v>
      </c>
      <c r="D59" s="9" t="s">
        <v>169</v>
      </c>
      <c r="E59" s="9" t="s">
        <v>99</v>
      </c>
      <c r="F59" s="35">
        <v>4</v>
      </c>
      <c r="H59" s="35">
        <f>ROUND(F59*AE59,2)</f>
        <v>0</v>
      </c>
      <c r="I59" s="35">
        <f>J59-H59</f>
        <v>0</v>
      </c>
      <c r="J59" s="35">
        <f>ROUND(F59*G59,2)</f>
        <v>0</v>
      </c>
      <c r="K59" s="35">
        <v>2.92917</v>
      </c>
      <c r="L59" s="35">
        <f>F59*K59</f>
        <v>11.71668</v>
      </c>
      <c r="N59" s="36" t="s">
        <v>42</v>
      </c>
      <c r="O59" s="35">
        <f>IF(N59="5",I59,0)</f>
        <v>0</v>
      </c>
      <c r="Z59" s="35">
        <f>IF(AD59=0,J59,0)</f>
        <v>0</v>
      </c>
      <c r="AA59" s="35">
        <f>IF(AD59=10,J59,0)</f>
        <v>0</v>
      </c>
      <c r="AB59" s="35">
        <f>IF(AD59=20,J59,0)</f>
        <v>0</v>
      </c>
      <c r="AD59" s="35">
        <v>10</v>
      </c>
      <c r="AE59" s="35">
        <f>G59*0.839453867317128</f>
        <v>0</v>
      </c>
      <c r="AF59" s="35">
        <f>G59*(1-0.839453867317128)</f>
        <v>0</v>
      </c>
    </row>
    <row r="60" spans="1:32" ht="12.75">
      <c r="A60" s="9" t="s">
        <v>170</v>
      </c>
      <c r="B60" s="9"/>
      <c r="C60" s="9" t="s">
        <v>171</v>
      </c>
      <c r="D60" s="9" t="s">
        <v>172</v>
      </c>
      <c r="E60" s="9" t="s">
        <v>99</v>
      </c>
      <c r="F60" s="35">
        <v>4</v>
      </c>
      <c r="H60" s="35">
        <f>ROUND(F60*AE60,2)</f>
        <v>0</v>
      </c>
      <c r="I60" s="35">
        <f>J60-H60</f>
        <v>0</v>
      </c>
      <c r="J60" s="35">
        <f>ROUND(F60*G60,2)</f>
        <v>0</v>
      </c>
      <c r="K60" s="35">
        <v>0.11936</v>
      </c>
      <c r="L60" s="35">
        <f>F60*K60</f>
        <v>0.47744</v>
      </c>
      <c r="N60" s="36" t="s">
        <v>42</v>
      </c>
      <c r="O60" s="35">
        <f>IF(N60="5",I60,0)</f>
        <v>0</v>
      </c>
      <c r="Z60" s="35">
        <f>IF(AD60=0,J60,0)</f>
        <v>0</v>
      </c>
      <c r="AA60" s="35">
        <f>IF(AD60=10,J60,0)</f>
        <v>0</v>
      </c>
      <c r="AB60" s="35">
        <f>IF(AD60=20,J60,0)</f>
        <v>0</v>
      </c>
      <c r="AD60" s="35">
        <v>10</v>
      </c>
      <c r="AE60" s="35">
        <f>G60*0.833627573842171</f>
        <v>0</v>
      </c>
      <c r="AF60" s="35">
        <f>G60*(1-0.833627573842171)</f>
        <v>0</v>
      </c>
    </row>
    <row r="61" spans="1:32" ht="12.75">
      <c r="A61" s="9" t="s">
        <v>173</v>
      </c>
      <c r="B61" s="9"/>
      <c r="C61" s="9" t="s">
        <v>174</v>
      </c>
      <c r="D61" s="9" t="s">
        <v>175</v>
      </c>
      <c r="E61" s="9" t="s">
        <v>99</v>
      </c>
      <c r="F61" s="35">
        <v>4</v>
      </c>
      <c r="H61" s="35">
        <f>ROUND(F61*AE61,2)</f>
        <v>0</v>
      </c>
      <c r="I61" s="35">
        <f>J61-H61</f>
        <v>0</v>
      </c>
      <c r="J61" s="35">
        <f>ROUND(F61*G61,2)</f>
        <v>0</v>
      </c>
      <c r="K61" s="35">
        <v>0.052</v>
      </c>
      <c r="L61" s="35">
        <f>F61*K61</f>
        <v>0.208</v>
      </c>
      <c r="N61" s="36" t="s">
        <v>42</v>
      </c>
      <c r="O61" s="35">
        <f>IF(N61="5",I61,0)</f>
        <v>0</v>
      </c>
      <c r="Z61" s="35">
        <f>IF(AD61=0,J61,0)</f>
        <v>0</v>
      </c>
      <c r="AA61" s="35">
        <f>IF(AD61=10,J61,0)</f>
        <v>0</v>
      </c>
      <c r="AB61" s="35">
        <f>IF(AD61=20,J61,0)</f>
        <v>0</v>
      </c>
      <c r="AD61" s="35">
        <v>10</v>
      </c>
      <c r="AE61" s="35">
        <f>G61*1</f>
        <v>0</v>
      </c>
      <c r="AF61" s="35">
        <f>G61*(1-1)</f>
        <v>0</v>
      </c>
    </row>
    <row r="62" spans="1:32" ht="12.75">
      <c r="A62" s="9" t="s">
        <v>176</v>
      </c>
      <c r="B62" s="9"/>
      <c r="C62" s="9" t="s">
        <v>177</v>
      </c>
      <c r="D62" s="9" t="s">
        <v>178</v>
      </c>
      <c r="E62" s="9" t="s">
        <v>99</v>
      </c>
      <c r="F62" s="35">
        <v>2</v>
      </c>
      <c r="H62" s="35">
        <f>ROUND(F62*AE62,2)</f>
        <v>0</v>
      </c>
      <c r="I62" s="35">
        <f>J62-H62</f>
        <v>0</v>
      </c>
      <c r="J62" s="35">
        <f>ROUND(F62*G62,2)</f>
        <v>0</v>
      </c>
      <c r="K62" s="35">
        <v>0.05</v>
      </c>
      <c r="L62" s="35">
        <f>F62*K62</f>
        <v>0.1</v>
      </c>
      <c r="N62" s="36" t="s">
        <v>42</v>
      </c>
      <c r="O62" s="35">
        <f>IF(N62="5",I62,0)</f>
        <v>0</v>
      </c>
      <c r="Z62" s="35">
        <f>IF(AD62=0,J62,0)</f>
        <v>0</v>
      </c>
      <c r="AA62" s="35">
        <f>IF(AD62=10,J62,0)</f>
        <v>0</v>
      </c>
      <c r="AB62" s="35">
        <f>IF(AD62=20,J62,0)</f>
        <v>0</v>
      </c>
      <c r="AD62" s="35">
        <v>10</v>
      </c>
      <c r="AE62" s="35">
        <f>G62*1</f>
        <v>0</v>
      </c>
      <c r="AF62" s="35">
        <f>G62*(1-1)</f>
        <v>0</v>
      </c>
    </row>
    <row r="63" spans="1:32" ht="12.75">
      <c r="A63" s="9" t="s">
        <v>179</v>
      </c>
      <c r="B63" s="9"/>
      <c r="C63" s="9" t="s">
        <v>180</v>
      </c>
      <c r="D63" s="9" t="s">
        <v>181</v>
      </c>
      <c r="E63" s="9" t="s">
        <v>99</v>
      </c>
      <c r="F63" s="35">
        <v>2</v>
      </c>
      <c r="H63" s="35">
        <f>ROUND(F63*AE63,2)</f>
        <v>0</v>
      </c>
      <c r="I63" s="35">
        <f>J63-H63</f>
        <v>0</v>
      </c>
      <c r="J63" s="35">
        <f>ROUND(F63*G63,2)</f>
        <v>0</v>
      </c>
      <c r="K63" s="35">
        <v>1.5</v>
      </c>
      <c r="L63" s="35">
        <f>F63*K63</f>
        <v>3</v>
      </c>
      <c r="N63" s="36" t="s">
        <v>46</v>
      </c>
      <c r="O63" s="35">
        <f>IF(N63="5",I63,0)</f>
        <v>0</v>
      </c>
      <c r="Z63" s="35">
        <f>IF(AD63=0,J63,0)</f>
        <v>0</v>
      </c>
      <c r="AA63" s="35">
        <f>IF(AD63=10,J63,0)</f>
        <v>0</v>
      </c>
      <c r="AB63" s="35">
        <f>IF(AD63=20,J63,0)</f>
        <v>0</v>
      </c>
      <c r="AD63" s="35">
        <v>10</v>
      </c>
      <c r="AE63" s="35">
        <f>G63*0.850140056022409</f>
        <v>0</v>
      </c>
      <c r="AF63" s="35">
        <f>G63*(1-0.850140056022409)</f>
        <v>0</v>
      </c>
    </row>
    <row r="64" spans="1:37" ht="12.75">
      <c r="A64" s="37"/>
      <c r="B64" s="37"/>
      <c r="C64" s="38" t="s">
        <v>182</v>
      </c>
      <c r="D64" s="38" t="s">
        <v>183</v>
      </c>
      <c r="E64" s="38"/>
      <c r="F64" s="38"/>
      <c r="G64" s="38"/>
      <c r="H64" s="34">
        <f>SUM(H65:H83)</f>
        <v>0</v>
      </c>
      <c r="I64" s="34">
        <f>SUM(I65:I83)</f>
        <v>0</v>
      </c>
      <c r="J64" s="34">
        <f>H64+I64</f>
        <v>0</v>
      </c>
      <c r="K64" s="29"/>
      <c r="L64" s="34">
        <f>SUM(L65:L83)</f>
        <v>102.08073650000001</v>
      </c>
      <c r="P64" s="34">
        <f>IF(Q64="PR",J64,SUM(O65:O83))</f>
        <v>0</v>
      </c>
      <c r="Q64" s="29" t="s">
        <v>41</v>
      </c>
      <c r="R64" s="34">
        <f>IF(Q64="HS",H64,0)</f>
        <v>0</v>
      </c>
      <c r="S64" s="34">
        <f>IF(Q64="HS",I64-P64,0)</f>
        <v>0</v>
      </c>
      <c r="T64" s="34">
        <f>IF(Q64="PS",H64,0)</f>
        <v>0</v>
      </c>
      <c r="U64" s="34">
        <f>IF(Q64="PS",I64-P64,0)</f>
        <v>0</v>
      </c>
      <c r="V64" s="34">
        <f>IF(Q64="MP",H64,0)</f>
        <v>0</v>
      </c>
      <c r="W64" s="34">
        <f>IF(Q64="MP",I64-P64,0)</f>
        <v>0</v>
      </c>
      <c r="X64" s="34">
        <f>IF(Q64="OM",H64,0)</f>
        <v>0</v>
      </c>
      <c r="Y64" s="29"/>
      <c r="AI64" s="34">
        <f>SUM(Z65:Z83)</f>
        <v>0</v>
      </c>
      <c r="AJ64" s="34">
        <f>SUM(AA65:AA83)</f>
        <v>0</v>
      </c>
      <c r="AK64" s="34">
        <f>SUM(AB65:AB83)</f>
        <v>0</v>
      </c>
    </row>
    <row r="65" spans="1:32" ht="12.75">
      <c r="A65" s="9" t="s">
        <v>184</v>
      </c>
      <c r="B65" s="9"/>
      <c r="C65" s="9" t="s">
        <v>185</v>
      </c>
      <c r="D65" s="9" t="s">
        <v>186</v>
      </c>
      <c r="E65" s="9" t="s">
        <v>58</v>
      </c>
      <c r="F65" s="35">
        <v>14.8</v>
      </c>
      <c r="H65" s="35">
        <f>ROUND(F65*AE65,2)</f>
        <v>0</v>
      </c>
      <c r="I65" s="35">
        <f>J65-H65</f>
        <v>0</v>
      </c>
      <c r="J65" s="35">
        <f>ROUND(F65*G65,2)</f>
        <v>0</v>
      </c>
      <c r="K65" s="35">
        <v>0.06387</v>
      </c>
      <c r="L65" s="35">
        <f>F65*K65</f>
        <v>0.945276</v>
      </c>
      <c r="N65" s="36" t="s">
        <v>42</v>
      </c>
      <c r="O65" s="35">
        <f>IF(N65="5",I65,0)</f>
        <v>0</v>
      </c>
      <c r="Z65" s="35">
        <f>IF(AD65=0,J65,0)</f>
        <v>0</v>
      </c>
      <c r="AA65" s="35">
        <f>IF(AD65=10,J65,0)</f>
        <v>0</v>
      </c>
      <c r="AB65" s="35">
        <f>IF(AD65=20,J65,0)</f>
        <v>0</v>
      </c>
      <c r="AD65" s="35">
        <v>10</v>
      </c>
      <c r="AE65" s="35">
        <f>G65*0.665338969273289</f>
        <v>0</v>
      </c>
      <c r="AF65" s="35">
        <f>G65*(1-0.665338969273289)</f>
        <v>0</v>
      </c>
    </row>
    <row r="66" spans="1:32" ht="12.75">
      <c r="A66" s="9" t="s">
        <v>187</v>
      </c>
      <c r="B66" s="9"/>
      <c r="C66" s="9" t="s">
        <v>188</v>
      </c>
      <c r="D66" s="9" t="s">
        <v>189</v>
      </c>
      <c r="E66" s="9" t="s">
        <v>99</v>
      </c>
      <c r="F66" s="35">
        <v>10</v>
      </c>
      <c r="H66" s="35">
        <f>ROUND(F66*AE66,2)</f>
        <v>0</v>
      </c>
      <c r="I66" s="35">
        <f>J66-H66</f>
        <v>0</v>
      </c>
      <c r="J66" s="35">
        <f>ROUND(F66*G66,2)</f>
        <v>0</v>
      </c>
      <c r="K66" s="35">
        <v>0.2459</v>
      </c>
      <c r="L66" s="35">
        <f>F66*K66</f>
        <v>2.459</v>
      </c>
      <c r="N66" s="36" t="s">
        <v>42</v>
      </c>
      <c r="O66" s="35">
        <f>IF(N66="5",I66,0)</f>
        <v>0</v>
      </c>
      <c r="Z66" s="35">
        <f>IF(AD66=0,J66,0)</f>
        <v>0</v>
      </c>
      <c r="AA66" s="35">
        <f>IF(AD66=10,J66,0)</f>
        <v>0</v>
      </c>
      <c r="AB66" s="35">
        <f>IF(AD66=20,J66,0)</f>
        <v>0</v>
      </c>
      <c r="AD66" s="35">
        <v>10</v>
      </c>
      <c r="AE66" s="35">
        <f>G66*0.492636429345862</f>
        <v>0</v>
      </c>
      <c r="AF66" s="35">
        <f>G66*(1-0.492636429345862)</f>
        <v>0</v>
      </c>
    </row>
    <row r="67" spans="1:32" ht="12.75">
      <c r="A67" s="9" t="s">
        <v>190</v>
      </c>
      <c r="B67" s="9"/>
      <c r="C67" s="9" t="s">
        <v>191</v>
      </c>
      <c r="D67" s="9" t="s">
        <v>192</v>
      </c>
      <c r="E67" s="9" t="s">
        <v>99</v>
      </c>
      <c r="F67" s="35">
        <v>2</v>
      </c>
      <c r="H67" s="35">
        <f>ROUND(F67*AE67,2)</f>
        <v>0</v>
      </c>
      <c r="I67" s="35">
        <f>J67-H67</f>
        <v>0</v>
      </c>
      <c r="J67" s="35">
        <f>ROUND(F67*G67,2)</f>
        <v>0</v>
      </c>
      <c r="K67" s="35">
        <v>0.0051</v>
      </c>
      <c r="L67" s="35">
        <f>F67*K67</f>
        <v>0.0102</v>
      </c>
      <c r="N67" s="36" t="s">
        <v>102</v>
      </c>
      <c r="O67" s="35">
        <f>IF(N67="5",I67,0)</f>
        <v>0</v>
      </c>
      <c r="Z67" s="35">
        <f>IF(AD67=0,J67,0)</f>
        <v>0</v>
      </c>
      <c r="AA67" s="35">
        <f>IF(AD67=10,J67,0)</f>
        <v>0</v>
      </c>
      <c r="AB67" s="35">
        <f>IF(AD67=20,J67,0)</f>
        <v>0</v>
      </c>
      <c r="AD67" s="35">
        <v>10</v>
      </c>
      <c r="AE67" s="35">
        <f>G67*1</f>
        <v>0</v>
      </c>
      <c r="AF67" s="35">
        <f>G67*(1-1)</f>
        <v>0</v>
      </c>
    </row>
    <row r="68" spans="1:32" ht="12.75">
      <c r="A68" s="9" t="s">
        <v>193</v>
      </c>
      <c r="B68" s="9"/>
      <c r="C68" s="9" t="s">
        <v>194</v>
      </c>
      <c r="D68" s="9" t="s">
        <v>195</v>
      </c>
      <c r="E68" s="9" t="s">
        <v>99</v>
      </c>
      <c r="F68" s="35">
        <v>2</v>
      </c>
      <c r="H68" s="35">
        <f>ROUND(F68*AE68,2)</f>
        <v>0</v>
      </c>
      <c r="I68" s="35">
        <f>J68-H68</f>
        <v>0</v>
      </c>
      <c r="J68" s="35">
        <f>ROUND(F68*G68,2)</f>
        <v>0</v>
      </c>
      <c r="K68" s="35">
        <v>0.0051</v>
      </c>
      <c r="L68" s="35">
        <f>F68*K68</f>
        <v>0.0102</v>
      </c>
      <c r="N68" s="36" t="s">
        <v>102</v>
      </c>
      <c r="O68" s="35">
        <f>IF(N68="5",I68,0)</f>
        <v>0</v>
      </c>
      <c r="Z68" s="35">
        <f>IF(AD68=0,J68,0)</f>
        <v>0</v>
      </c>
      <c r="AA68" s="35">
        <f>IF(AD68=10,J68,0)</f>
        <v>0</v>
      </c>
      <c r="AB68" s="35">
        <f>IF(AD68=20,J68,0)</f>
        <v>0</v>
      </c>
      <c r="AD68" s="35">
        <v>10</v>
      </c>
      <c r="AE68" s="35">
        <f>G68*1</f>
        <v>0</v>
      </c>
      <c r="AF68" s="35">
        <f>G68*(1-1)</f>
        <v>0</v>
      </c>
    </row>
    <row r="69" spans="1:32" ht="12.75">
      <c r="A69" s="9" t="s">
        <v>196</v>
      </c>
      <c r="B69" s="9"/>
      <c r="C69" s="9" t="s">
        <v>197</v>
      </c>
      <c r="D69" s="9" t="s">
        <v>198</v>
      </c>
      <c r="E69" s="9" t="s">
        <v>99</v>
      </c>
      <c r="F69" s="35">
        <v>2</v>
      </c>
      <c r="H69" s="35">
        <f>ROUND(F69*AE69,2)</f>
        <v>0</v>
      </c>
      <c r="I69" s="35">
        <f>J69-H69</f>
        <v>0</v>
      </c>
      <c r="J69" s="35">
        <f>ROUND(F69*G69,2)</f>
        <v>0</v>
      </c>
      <c r="K69" s="35">
        <v>0.0051</v>
      </c>
      <c r="L69" s="35">
        <f>F69*K69</f>
        <v>0.0102</v>
      </c>
      <c r="N69" s="36" t="s">
        <v>102</v>
      </c>
      <c r="O69" s="35">
        <f>IF(N69="5",I69,0)</f>
        <v>0</v>
      </c>
      <c r="Z69" s="35">
        <f>IF(AD69=0,J69,0)</f>
        <v>0</v>
      </c>
      <c r="AA69" s="35">
        <f>IF(AD69=10,J69,0)</f>
        <v>0</v>
      </c>
      <c r="AB69" s="35">
        <f>IF(AD69=20,J69,0)</f>
        <v>0</v>
      </c>
      <c r="AD69" s="35">
        <v>10</v>
      </c>
      <c r="AE69" s="35">
        <f>G69*1</f>
        <v>0</v>
      </c>
      <c r="AF69" s="35">
        <f>G69*(1-1)</f>
        <v>0</v>
      </c>
    </row>
    <row r="70" spans="1:32" ht="12.75">
      <c r="A70" s="9" t="s">
        <v>199</v>
      </c>
      <c r="B70" s="9"/>
      <c r="C70" s="9" t="s">
        <v>191</v>
      </c>
      <c r="D70" s="9" t="s">
        <v>200</v>
      </c>
      <c r="E70" s="9" t="s">
        <v>99</v>
      </c>
      <c r="F70" s="35">
        <v>2</v>
      </c>
      <c r="H70" s="35">
        <f>ROUND(F70*AE70,2)</f>
        <v>0</v>
      </c>
      <c r="I70" s="35">
        <f>J70-H70</f>
        <v>0</v>
      </c>
      <c r="J70" s="35">
        <f>ROUND(F70*G70,2)</f>
        <v>0</v>
      </c>
      <c r="K70" s="35">
        <v>0.0051</v>
      </c>
      <c r="L70" s="35">
        <f>F70*K70</f>
        <v>0.0102</v>
      </c>
      <c r="N70" s="36" t="s">
        <v>102</v>
      </c>
      <c r="O70" s="35">
        <f>IF(N70="5",I70,0)</f>
        <v>0</v>
      </c>
      <c r="Z70" s="35">
        <f>IF(AD70=0,J70,0)</f>
        <v>0</v>
      </c>
      <c r="AA70" s="35">
        <f>IF(AD70=10,J70,0)</f>
        <v>0</v>
      </c>
      <c r="AB70" s="35">
        <f>IF(AD70=20,J70,0)</f>
        <v>0</v>
      </c>
      <c r="AD70" s="35">
        <v>10</v>
      </c>
      <c r="AE70" s="35">
        <f>G70*1</f>
        <v>0</v>
      </c>
      <c r="AF70" s="35">
        <f>G70*(1-1)</f>
        <v>0</v>
      </c>
    </row>
    <row r="71" spans="1:32" ht="12.75">
      <c r="A71" s="9" t="s">
        <v>201</v>
      </c>
      <c r="B71" s="9"/>
      <c r="C71" s="9" t="s">
        <v>202</v>
      </c>
      <c r="D71" s="9" t="s">
        <v>203</v>
      </c>
      <c r="E71" s="9" t="s">
        <v>99</v>
      </c>
      <c r="F71" s="35">
        <v>2</v>
      </c>
      <c r="H71" s="35">
        <f>ROUND(F71*AE71,2)</f>
        <v>0</v>
      </c>
      <c r="I71" s="35">
        <f>J71-H71</f>
        <v>0</v>
      </c>
      <c r="J71" s="35">
        <f>ROUND(F71*G71,2)</f>
        <v>0</v>
      </c>
      <c r="K71" s="35">
        <v>0.0051</v>
      </c>
      <c r="L71" s="35">
        <f>F71*K71</f>
        <v>0.0102</v>
      </c>
      <c r="N71" s="36" t="s">
        <v>102</v>
      </c>
      <c r="O71" s="35">
        <f>IF(N71="5",I71,0)</f>
        <v>0</v>
      </c>
      <c r="Z71" s="35">
        <f>IF(AD71=0,J71,0)</f>
        <v>0</v>
      </c>
      <c r="AA71" s="35">
        <f>IF(AD71=10,J71,0)</f>
        <v>0</v>
      </c>
      <c r="AB71" s="35">
        <f>IF(AD71=20,J71,0)</f>
        <v>0</v>
      </c>
      <c r="AD71" s="35">
        <v>10</v>
      </c>
      <c r="AE71" s="35">
        <f>G71*1</f>
        <v>0</v>
      </c>
      <c r="AF71" s="35">
        <f>G71*(1-1)</f>
        <v>0</v>
      </c>
    </row>
    <row r="72" spans="1:32" ht="12.75">
      <c r="A72" s="9" t="s">
        <v>204</v>
      </c>
      <c r="B72" s="9"/>
      <c r="C72" s="9" t="s">
        <v>205</v>
      </c>
      <c r="D72" s="9" t="s">
        <v>206</v>
      </c>
      <c r="E72" s="9" t="s">
        <v>58</v>
      </c>
      <c r="F72" s="35">
        <v>21</v>
      </c>
      <c r="H72" s="35">
        <f>ROUND(F72*AE72,2)</f>
        <v>0</v>
      </c>
      <c r="I72" s="35">
        <f>J72-H72</f>
        <v>0</v>
      </c>
      <c r="J72" s="35">
        <f>ROUND(F72*G72,2)</f>
        <v>0</v>
      </c>
      <c r="K72" s="35">
        <v>0.002</v>
      </c>
      <c r="L72" s="35">
        <f>F72*K72</f>
        <v>0.042</v>
      </c>
      <c r="N72" s="36" t="s">
        <v>102</v>
      </c>
      <c r="O72" s="35">
        <f>IF(N72="5",I72,0)</f>
        <v>0</v>
      </c>
      <c r="Z72" s="35">
        <f>IF(AD72=0,J72,0)</f>
        <v>0</v>
      </c>
      <c r="AA72" s="35">
        <f>IF(AD72=10,J72,0)</f>
        <v>0</v>
      </c>
      <c r="AB72" s="35">
        <f>IF(AD72=20,J72,0)</f>
        <v>0</v>
      </c>
      <c r="AD72" s="35">
        <v>10</v>
      </c>
      <c r="AE72" s="35">
        <f>G72*1</f>
        <v>0</v>
      </c>
      <c r="AF72" s="35">
        <f>G72*(1-1)</f>
        <v>0</v>
      </c>
    </row>
    <row r="73" spans="1:32" ht="12.75">
      <c r="A73" s="9" t="s">
        <v>207</v>
      </c>
      <c r="B73" s="9"/>
      <c r="C73" s="9" t="s">
        <v>208</v>
      </c>
      <c r="D73" s="9" t="s">
        <v>209</v>
      </c>
      <c r="E73" s="9" t="s">
        <v>58</v>
      </c>
      <c r="F73" s="35">
        <v>188.7</v>
      </c>
      <c r="H73" s="35">
        <f>ROUND(F73*AE73,2)</f>
        <v>0</v>
      </c>
      <c r="I73" s="35">
        <f>J73-H73</f>
        <v>0</v>
      </c>
      <c r="J73" s="35">
        <f>ROUND(F73*G73,2)</f>
        <v>0</v>
      </c>
      <c r="K73" s="35">
        <v>0.13612</v>
      </c>
      <c r="L73" s="35">
        <f>F73*K73</f>
        <v>25.685843999999996</v>
      </c>
      <c r="N73" s="36" t="s">
        <v>42</v>
      </c>
      <c r="O73" s="35">
        <f>IF(N73="5",I73,0)</f>
        <v>0</v>
      </c>
      <c r="Z73" s="35">
        <f>IF(AD73=0,J73,0)</f>
        <v>0</v>
      </c>
      <c r="AA73" s="35">
        <f>IF(AD73=10,J73,0)</f>
        <v>0</v>
      </c>
      <c r="AB73" s="35">
        <f>IF(AD73=20,J73,0)</f>
        <v>0</v>
      </c>
      <c r="AD73" s="35">
        <v>10</v>
      </c>
      <c r="AE73" s="35">
        <f>G73*0.679709579962967</f>
        <v>0</v>
      </c>
      <c r="AF73" s="35">
        <f>G73*(1-0.679709579962967)</f>
        <v>0</v>
      </c>
    </row>
    <row r="74" spans="1:32" ht="12.75">
      <c r="A74" s="9" t="s">
        <v>210</v>
      </c>
      <c r="B74" s="9"/>
      <c r="C74" s="9" t="s">
        <v>211</v>
      </c>
      <c r="D74" s="9" t="s">
        <v>212</v>
      </c>
      <c r="E74" s="9" t="s">
        <v>99</v>
      </c>
      <c r="F74" s="35">
        <v>188.7</v>
      </c>
      <c r="H74" s="35">
        <f>ROUND(F74*AE74,2)</f>
        <v>0</v>
      </c>
      <c r="I74" s="35">
        <f>J74-H74</f>
        <v>0</v>
      </c>
      <c r="J74" s="35">
        <f>ROUND(F74*G74,2)</f>
        <v>0</v>
      </c>
      <c r="K74" s="35">
        <v>0.086</v>
      </c>
      <c r="L74" s="35">
        <f>F74*K74</f>
        <v>16.228199999999998</v>
      </c>
      <c r="N74" s="36" t="s">
        <v>102</v>
      </c>
      <c r="O74" s="35">
        <f>IF(N74="5",I74,0)</f>
        <v>0</v>
      </c>
      <c r="Z74" s="35">
        <f>IF(AD74=0,J74,0)</f>
        <v>0</v>
      </c>
      <c r="AA74" s="35">
        <f>IF(AD74=10,J74,0)</f>
        <v>0</v>
      </c>
      <c r="AB74" s="35">
        <f>IF(AD74=20,J74,0)</f>
        <v>0</v>
      </c>
      <c r="AD74" s="35">
        <v>10</v>
      </c>
      <c r="AE74" s="35">
        <f>G74*1</f>
        <v>0</v>
      </c>
      <c r="AF74" s="35">
        <f>G74*(1-1)</f>
        <v>0</v>
      </c>
    </row>
    <row r="75" spans="1:32" ht="12.75">
      <c r="A75" s="9" t="s">
        <v>213</v>
      </c>
      <c r="B75" s="9"/>
      <c r="C75" s="9" t="s">
        <v>214</v>
      </c>
      <c r="D75" s="9" t="s">
        <v>215</v>
      </c>
      <c r="E75" s="9" t="s">
        <v>58</v>
      </c>
      <c r="F75" s="35">
        <v>160.5</v>
      </c>
      <c r="H75" s="35">
        <f>ROUND(F75*AE75,2)</f>
        <v>0</v>
      </c>
      <c r="I75" s="35">
        <f>J75-H75</f>
        <v>0</v>
      </c>
      <c r="J75" s="35">
        <f>ROUND(F75*G75,2)</f>
        <v>0</v>
      </c>
      <c r="K75" s="35">
        <v>0.11777</v>
      </c>
      <c r="L75" s="35">
        <f>F75*K75</f>
        <v>18.902085</v>
      </c>
      <c r="N75" s="36" t="s">
        <v>42</v>
      </c>
      <c r="O75" s="35">
        <f>IF(N75="5",I75,0)</f>
        <v>0</v>
      </c>
      <c r="Z75" s="35">
        <f>IF(AD75=0,J75,0)</f>
        <v>0</v>
      </c>
      <c r="AA75" s="35">
        <f>IF(AD75=10,J75,0)</f>
        <v>0</v>
      </c>
      <c r="AB75" s="35">
        <f>IF(AD75=20,J75,0)</f>
        <v>0</v>
      </c>
      <c r="AD75" s="35">
        <v>10</v>
      </c>
      <c r="AE75" s="35">
        <f>G75*0.805679236710586</f>
        <v>0</v>
      </c>
      <c r="AF75" s="35">
        <f>G75*(1-0.805679236710586)</f>
        <v>0</v>
      </c>
    </row>
    <row r="76" spans="1:32" ht="12.75">
      <c r="A76" s="9" t="s">
        <v>216</v>
      </c>
      <c r="B76" s="9"/>
      <c r="C76" s="9" t="s">
        <v>217</v>
      </c>
      <c r="D76" s="9" t="s">
        <v>218</v>
      </c>
      <c r="E76" s="9" t="s">
        <v>99</v>
      </c>
      <c r="F76" s="35">
        <v>321</v>
      </c>
      <c r="H76" s="35">
        <f>ROUND(F76*AE76,2)</f>
        <v>0</v>
      </c>
      <c r="I76" s="35">
        <f>J76-H76</f>
        <v>0</v>
      </c>
      <c r="J76" s="35">
        <f>ROUND(F76*G76,2)</f>
        <v>0</v>
      </c>
      <c r="K76" s="35">
        <v>0.014</v>
      </c>
      <c r="L76" s="35">
        <f>F76*K76</f>
        <v>4.494</v>
      </c>
      <c r="N76" s="36" t="s">
        <v>102</v>
      </c>
      <c r="O76" s="35">
        <f>IF(N76="5",I76,0)</f>
        <v>0</v>
      </c>
      <c r="Z76" s="35">
        <f>IF(AD76=0,J76,0)</f>
        <v>0</v>
      </c>
      <c r="AA76" s="35">
        <f>IF(AD76=10,J76,0)</f>
        <v>0</v>
      </c>
      <c r="AB76" s="35">
        <f>IF(AD76=20,J76,0)</f>
        <v>0</v>
      </c>
      <c r="AD76" s="35">
        <v>10</v>
      </c>
      <c r="AE76" s="35">
        <f>G76*1</f>
        <v>0</v>
      </c>
      <c r="AF76" s="35">
        <f>G76*(1-1)</f>
        <v>0</v>
      </c>
    </row>
    <row r="77" spans="1:32" ht="12.75">
      <c r="A77" s="9" t="s">
        <v>219</v>
      </c>
      <c r="B77" s="9"/>
      <c r="C77" s="9" t="s">
        <v>220</v>
      </c>
      <c r="D77" s="9" t="s">
        <v>221</v>
      </c>
      <c r="E77" s="9" t="s">
        <v>67</v>
      </c>
      <c r="F77" s="35">
        <v>13.97</v>
      </c>
      <c r="H77" s="35">
        <f>ROUND(F77*AE77,2)</f>
        <v>0</v>
      </c>
      <c r="I77" s="35">
        <f>J77-H77</f>
        <v>0</v>
      </c>
      <c r="J77" s="35">
        <f>ROUND(F77*G77,2)</f>
        <v>0</v>
      </c>
      <c r="K77" s="35">
        <v>2.37855</v>
      </c>
      <c r="L77" s="35">
        <f>F77*K77</f>
        <v>33.2283435</v>
      </c>
      <c r="N77" s="36" t="s">
        <v>42</v>
      </c>
      <c r="O77" s="35">
        <f>IF(N77="5",I77,0)</f>
        <v>0</v>
      </c>
      <c r="Z77" s="35">
        <f>IF(AD77=0,J77,0)</f>
        <v>0</v>
      </c>
      <c r="AA77" s="35">
        <f>IF(AD77=10,J77,0)</f>
        <v>0</v>
      </c>
      <c r="AB77" s="35">
        <f>IF(AD77=20,J77,0)</f>
        <v>0</v>
      </c>
      <c r="AD77" s="35">
        <v>10</v>
      </c>
      <c r="AE77" s="35">
        <f>G77*0.859837664291454</f>
        <v>0</v>
      </c>
      <c r="AF77" s="35">
        <f>G77*(1-0.859837664291454)</f>
        <v>0</v>
      </c>
    </row>
    <row r="78" spans="1:32" ht="12.75">
      <c r="A78" s="9" t="s">
        <v>222</v>
      </c>
      <c r="B78" s="9"/>
      <c r="C78" s="9" t="s">
        <v>223</v>
      </c>
      <c r="D78" s="9" t="s">
        <v>224</v>
      </c>
      <c r="E78" s="9" t="s">
        <v>58</v>
      </c>
      <c r="F78" s="35">
        <v>241.2</v>
      </c>
      <c r="H78" s="35">
        <f>ROUND(F78*AE78,2)</f>
        <v>0</v>
      </c>
      <c r="I78" s="35">
        <f>J78-H78</f>
        <v>0</v>
      </c>
      <c r="J78" s="35">
        <f>ROUND(F78*G78,2)</f>
        <v>0</v>
      </c>
      <c r="K78" s="35">
        <v>9E-05</v>
      </c>
      <c r="L78" s="35">
        <f>F78*K78</f>
        <v>0.021708</v>
      </c>
      <c r="N78" s="36" t="s">
        <v>42</v>
      </c>
      <c r="O78" s="35">
        <f>IF(N78="5",I78,0)</f>
        <v>0</v>
      </c>
      <c r="Z78" s="35">
        <f>IF(AD78=0,J78,0)</f>
        <v>0</v>
      </c>
      <c r="AA78" s="35">
        <f>IF(AD78=10,J78,0)</f>
        <v>0</v>
      </c>
      <c r="AB78" s="35">
        <f>IF(AD78=20,J78,0)</f>
        <v>0</v>
      </c>
      <c r="AD78" s="35">
        <v>10</v>
      </c>
      <c r="AE78" s="35">
        <f>G78*0.60205935796487</f>
        <v>0</v>
      </c>
      <c r="AF78" s="35">
        <f>G78*(1-0.60205935796487)</f>
        <v>0</v>
      </c>
    </row>
    <row r="79" spans="1:32" ht="12.75">
      <c r="A79" s="9" t="s">
        <v>225</v>
      </c>
      <c r="B79" s="9"/>
      <c r="C79" s="9" t="s">
        <v>226</v>
      </c>
      <c r="D79" s="9" t="s">
        <v>227</v>
      </c>
      <c r="E79" s="9" t="s">
        <v>58</v>
      </c>
      <c r="F79" s="35">
        <v>309.2</v>
      </c>
      <c r="H79" s="35">
        <f>ROUND(F79*AE79,2)</f>
        <v>0</v>
      </c>
      <c r="I79" s="35">
        <f>J79-H79</f>
        <v>0</v>
      </c>
      <c r="J79" s="35">
        <f>ROUND(F79*G79,2)</f>
        <v>0</v>
      </c>
      <c r="K79" s="35">
        <v>0</v>
      </c>
      <c r="L79" s="35">
        <f>F79*K79</f>
        <v>0</v>
      </c>
      <c r="N79" s="36" t="s">
        <v>42</v>
      </c>
      <c r="O79" s="35">
        <f>IF(N79="5",I79,0)</f>
        <v>0</v>
      </c>
      <c r="Z79" s="35">
        <f>IF(AD79=0,J79,0)</f>
        <v>0</v>
      </c>
      <c r="AA79" s="35">
        <f>IF(AD79=10,J79,0)</f>
        <v>0</v>
      </c>
      <c r="AB79" s="35">
        <f>IF(AD79=20,J79,0)</f>
        <v>0</v>
      </c>
      <c r="AD79" s="35">
        <v>10</v>
      </c>
      <c r="AE79" s="35">
        <f>G79*0.109919571045576</f>
        <v>0</v>
      </c>
      <c r="AF79" s="35">
        <f>G79*(1-0.109919571045576)</f>
        <v>0</v>
      </c>
    </row>
    <row r="80" spans="1:32" ht="12.75">
      <c r="A80" s="9" t="s">
        <v>118</v>
      </c>
      <c r="B80" s="9"/>
      <c r="C80" s="9" t="s">
        <v>228</v>
      </c>
      <c r="D80" s="9" t="s">
        <v>229</v>
      </c>
      <c r="E80" s="9" t="s">
        <v>58</v>
      </c>
      <c r="F80" s="35">
        <v>68</v>
      </c>
      <c r="H80" s="35">
        <f>ROUND(F80*AE80,2)</f>
        <v>0</v>
      </c>
      <c r="I80" s="35">
        <f>J80-H80</f>
        <v>0</v>
      </c>
      <c r="J80" s="35">
        <f>ROUND(F80*G80,2)</f>
        <v>0</v>
      </c>
      <c r="K80" s="35">
        <v>0.00018</v>
      </c>
      <c r="L80" s="35">
        <f>F80*K80</f>
        <v>0.012240000000000001</v>
      </c>
      <c r="N80" s="36" t="s">
        <v>42</v>
      </c>
      <c r="O80" s="35">
        <f>IF(N80="5",I80,0)</f>
        <v>0</v>
      </c>
      <c r="Z80" s="35">
        <f>IF(AD80=0,J80,0)</f>
        <v>0</v>
      </c>
      <c r="AA80" s="35">
        <f>IF(AD80=10,J80,0)</f>
        <v>0</v>
      </c>
      <c r="AB80" s="35">
        <f>IF(AD80=20,J80,0)</f>
        <v>0</v>
      </c>
      <c r="AD80" s="35">
        <v>10</v>
      </c>
      <c r="AE80" s="35">
        <f>G80*0.606779661016949</f>
        <v>0</v>
      </c>
      <c r="AF80" s="35">
        <f>G80*(1-0.606779661016949)</f>
        <v>0</v>
      </c>
    </row>
    <row r="81" spans="1:32" ht="12.75">
      <c r="A81" s="9" t="s">
        <v>135</v>
      </c>
      <c r="B81" s="9"/>
      <c r="C81" s="9" t="s">
        <v>230</v>
      </c>
      <c r="D81" s="9" t="s">
        <v>231</v>
      </c>
      <c r="E81" s="9" t="s">
        <v>45</v>
      </c>
      <c r="F81" s="35">
        <v>24</v>
      </c>
      <c r="H81" s="35">
        <f>ROUND(F81*AE81,2)</f>
        <v>0</v>
      </c>
      <c r="I81" s="35">
        <f>J81-H81</f>
        <v>0</v>
      </c>
      <c r="J81" s="35">
        <f>ROUND(F81*G81,2)</f>
        <v>0</v>
      </c>
      <c r="K81" s="35">
        <v>0.00014</v>
      </c>
      <c r="L81" s="35">
        <f>F81*K81</f>
        <v>0.0033599999999999997</v>
      </c>
      <c r="N81" s="36" t="s">
        <v>42</v>
      </c>
      <c r="O81" s="35">
        <f>IF(N81="5",I81,0)</f>
        <v>0</v>
      </c>
      <c r="Z81" s="35">
        <f>IF(AD81=0,J81,0)</f>
        <v>0</v>
      </c>
      <c r="AA81" s="35">
        <f>IF(AD81=10,J81,0)</f>
        <v>0</v>
      </c>
      <c r="AB81" s="35">
        <f>IF(AD81=20,J81,0)</f>
        <v>0</v>
      </c>
      <c r="AD81" s="35">
        <v>10</v>
      </c>
      <c r="AE81" s="35">
        <f>G81*0.0271475474102024</f>
        <v>0</v>
      </c>
      <c r="AF81" s="35">
        <f>G81*(1-0.0271475474102024)</f>
        <v>0</v>
      </c>
    </row>
    <row r="82" spans="1:32" ht="12.75">
      <c r="A82" s="9" t="s">
        <v>232</v>
      </c>
      <c r="B82" s="9"/>
      <c r="C82" s="9" t="s">
        <v>233</v>
      </c>
      <c r="D82" s="9" t="s">
        <v>234</v>
      </c>
      <c r="E82" s="9" t="s">
        <v>45</v>
      </c>
      <c r="F82" s="35">
        <v>24</v>
      </c>
      <c r="H82" s="35">
        <f>ROUND(F82*AE82,2)</f>
        <v>0</v>
      </c>
      <c r="I82" s="35">
        <f>J82-H82</f>
        <v>0</v>
      </c>
      <c r="J82" s="35">
        <f>ROUND(F82*G82,2)</f>
        <v>0</v>
      </c>
      <c r="K82" s="35">
        <v>0.00032</v>
      </c>
      <c r="L82" s="35">
        <f>F82*K82</f>
        <v>0.007680000000000001</v>
      </c>
      <c r="N82" s="36"/>
      <c r="O82" s="35"/>
      <c r="Z82" s="35"/>
      <c r="AA82" s="35"/>
      <c r="AB82" s="35"/>
      <c r="AD82" s="35"/>
      <c r="AE82" s="35"/>
      <c r="AF82" s="35"/>
    </row>
    <row r="83" spans="1:32" ht="12.75">
      <c r="A83" s="9" t="s">
        <v>145</v>
      </c>
      <c r="B83" s="9"/>
      <c r="C83" s="9" t="s">
        <v>235</v>
      </c>
      <c r="D83" s="9" t="s">
        <v>236</v>
      </c>
      <c r="E83" s="9" t="s">
        <v>237</v>
      </c>
      <c r="F83" s="35"/>
      <c r="H83" s="35">
        <f>ROUND(F83*AE83,2)</f>
        <v>0</v>
      </c>
      <c r="I83" s="35">
        <f>J83-H83</f>
        <v>0</v>
      </c>
      <c r="J83" s="35">
        <f>ROUND(F83*G83,2)</f>
        <v>0</v>
      </c>
      <c r="K83" s="35">
        <v>0.00032</v>
      </c>
      <c r="L83" s="35">
        <f>F83*K83</f>
        <v>0</v>
      </c>
      <c r="N83" s="36" t="s">
        <v>42</v>
      </c>
      <c r="O83" s="35">
        <f>IF(N83="5",I83,0)</f>
        <v>0</v>
      </c>
      <c r="Z83" s="35">
        <f>IF(AD83=0,J83,0)</f>
        <v>0</v>
      </c>
      <c r="AA83" s="35">
        <f>IF(AD83=10,J83,0)</f>
        <v>0</v>
      </c>
      <c r="AB83" s="35">
        <f>IF(AD83=20,J83,0)</f>
        <v>0</v>
      </c>
      <c r="AD83" s="35">
        <v>10</v>
      </c>
      <c r="AE83" s="35">
        <f>G83*0.799186991869919</f>
        <v>0</v>
      </c>
      <c r="AF83" s="35">
        <f>G83*(1-0.799186991869919)</f>
        <v>0</v>
      </c>
    </row>
    <row r="84" spans="1:37" ht="12.75">
      <c r="A84" s="37"/>
      <c r="B84" s="37"/>
      <c r="C84" s="38" t="s">
        <v>238</v>
      </c>
      <c r="D84" s="38" t="s">
        <v>239</v>
      </c>
      <c r="E84" s="38"/>
      <c r="F84" s="38"/>
      <c r="G84" s="38"/>
      <c r="H84" s="34">
        <f>SUM(H85:H86)</f>
        <v>0</v>
      </c>
      <c r="I84" s="34">
        <f>SUM(I85:I86)</f>
        <v>0</v>
      </c>
      <c r="J84" s="34">
        <f>H84+I84</f>
        <v>0</v>
      </c>
      <c r="K84" s="29"/>
      <c r="L84" s="34">
        <f>SUM(L85:L86)</f>
        <v>4.936</v>
      </c>
      <c r="P84" s="34">
        <f>IF(Q84="PR",J84,SUM(O85:O86))</f>
        <v>0</v>
      </c>
      <c r="Q84" s="29" t="s">
        <v>41</v>
      </c>
      <c r="R84" s="34">
        <f>IF(Q84="HS",H84,0)</f>
        <v>0</v>
      </c>
      <c r="S84" s="34">
        <f>IF(Q84="HS",I84-P84,0)</f>
        <v>0</v>
      </c>
      <c r="T84" s="34">
        <f>IF(Q84="PS",H84,0)</f>
        <v>0</v>
      </c>
      <c r="U84" s="34">
        <f>IF(Q84="PS",I84-P84,0)</f>
        <v>0</v>
      </c>
      <c r="V84" s="34">
        <f>IF(Q84="MP",H84,0)</f>
        <v>0</v>
      </c>
      <c r="W84" s="34">
        <f>IF(Q84="MP",I84-P84,0)</f>
        <v>0</v>
      </c>
      <c r="X84" s="34">
        <f>IF(Q84="OM",H84,0)</f>
        <v>0</v>
      </c>
      <c r="Y84" s="29"/>
      <c r="AI84" s="34">
        <f>SUM(Z85:Z86)</f>
        <v>0</v>
      </c>
      <c r="AJ84" s="34">
        <f>SUM(AA85:AA86)</f>
        <v>0</v>
      </c>
      <c r="AK84" s="34">
        <f>SUM(AB85:AB86)</f>
        <v>0</v>
      </c>
    </row>
    <row r="85" spans="1:32" ht="12.75">
      <c r="A85" s="9" t="s">
        <v>240</v>
      </c>
      <c r="B85" s="9"/>
      <c r="C85" s="9" t="s">
        <v>241</v>
      </c>
      <c r="D85" s="9" t="s">
        <v>242</v>
      </c>
      <c r="E85" s="9" t="s">
        <v>99</v>
      </c>
      <c r="F85" s="35">
        <v>8</v>
      </c>
      <c r="H85" s="35">
        <f>ROUND(F85*AE85,2)</f>
        <v>0</v>
      </c>
      <c r="I85" s="35">
        <f>J85-H85</f>
        <v>0</v>
      </c>
      <c r="J85" s="35">
        <f>ROUND(F85*G85,2)</f>
        <v>0</v>
      </c>
      <c r="K85" s="35">
        <v>0.082</v>
      </c>
      <c r="L85" s="35">
        <f>F85*K85</f>
        <v>0.656</v>
      </c>
      <c r="N85" s="36" t="s">
        <v>42</v>
      </c>
      <c r="O85" s="35">
        <f>IF(N85="5",I85,0)</f>
        <v>0</v>
      </c>
      <c r="Z85" s="35">
        <f>IF(AD85=0,J85,0)</f>
        <v>0</v>
      </c>
      <c r="AA85" s="35">
        <f>IF(AD85=10,J85,0)</f>
        <v>0</v>
      </c>
      <c r="AB85" s="35">
        <f>IF(AD85=20,J85,0)</f>
        <v>0</v>
      </c>
      <c r="AD85" s="35">
        <v>10</v>
      </c>
      <c r="AE85" s="35">
        <f>G85*0</f>
        <v>0</v>
      </c>
      <c r="AF85" s="35">
        <f>G85*(1-0)</f>
        <v>0</v>
      </c>
    </row>
    <row r="86" spans="1:32" ht="12.75">
      <c r="A86" s="9" t="s">
        <v>243</v>
      </c>
      <c r="B86" s="9"/>
      <c r="C86" s="9" t="s">
        <v>244</v>
      </c>
      <c r="D86" s="9" t="s">
        <v>245</v>
      </c>
      <c r="E86" s="9" t="s">
        <v>67</v>
      </c>
      <c r="F86" s="35">
        <v>2.14</v>
      </c>
      <c r="H86" s="35">
        <f>ROUND(F86*AE86,2)</f>
        <v>0</v>
      </c>
      <c r="I86" s="35">
        <f>J86-H86</f>
        <v>0</v>
      </c>
      <c r="J86" s="35">
        <f>ROUND(F86*G86,2)</f>
        <v>0</v>
      </c>
      <c r="K86" s="35">
        <v>2</v>
      </c>
      <c r="L86" s="35">
        <f>F86*K86</f>
        <v>4.28</v>
      </c>
      <c r="N86" s="36" t="s">
        <v>42</v>
      </c>
      <c r="O86" s="35">
        <f>IF(N86="5",I86,0)</f>
        <v>0</v>
      </c>
      <c r="Z86" s="35">
        <f>IF(AD86=0,J86,0)</f>
        <v>0</v>
      </c>
      <c r="AA86" s="35">
        <f>IF(AD86=10,J86,0)</f>
        <v>0</v>
      </c>
      <c r="AB86" s="35">
        <f>IF(AD86=20,J86,0)</f>
        <v>0</v>
      </c>
      <c r="AD86" s="35">
        <v>10</v>
      </c>
      <c r="AE86" s="35">
        <f>G86*0</f>
        <v>0</v>
      </c>
      <c r="AF86" s="35">
        <f>G86*(1-0)</f>
        <v>0</v>
      </c>
    </row>
    <row r="87" spans="1:37" ht="12.75">
      <c r="A87" s="37"/>
      <c r="B87" s="37"/>
      <c r="C87" s="38" t="s">
        <v>246</v>
      </c>
      <c r="D87" s="38" t="s">
        <v>247</v>
      </c>
      <c r="E87" s="38"/>
      <c r="F87" s="38"/>
      <c r="G87" s="38"/>
      <c r="H87" s="34">
        <f>SUM(H88:H88)</f>
        <v>0</v>
      </c>
      <c r="I87" s="34">
        <f>SUM(I88:I88)</f>
        <v>0</v>
      </c>
      <c r="J87" s="34">
        <f>H87+I87</f>
        <v>0</v>
      </c>
      <c r="K87" s="29"/>
      <c r="L87" s="34">
        <f>SUM(L88:L88)</f>
        <v>0</v>
      </c>
      <c r="P87" s="34">
        <f>IF(Q87="PR",J87,SUM(O88:O88))</f>
        <v>0</v>
      </c>
      <c r="Q87" s="29" t="s">
        <v>248</v>
      </c>
      <c r="R87" s="34">
        <f>IF(Q87="HS",H87,0)</f>
        <v>0</v>
      </c>
      <c r="S87" s="34">
        <f>IF(Q87="HS",I87-P87,0)</f>
        <v>0</v>
      </c>
      <c r="T87" s="34">
        <f>IF(Q87="PS",H87,0)</f>
        <v>0</v>
      </c>
      <c r="U87" s="34">
        <f>IF(Q87="PS",I87-P87,0)</f>
        <v>0</v>
      </c>
      <c r="V87" s="34">
        <f>IF(Q87="MP",H87,0)</f>
        <v>0</v>
      </c>
      <c r="W87" s="34">
        <f>IF(Q87="MP",I87-P87,0)</f>
        <v>0</v>
      </c>
      <c r="X87" s="34">
        <f>IF(Q87="OM",H87,0)</f>
        <v>0</v>
      </c>
      <c r="Y87" s="29"/>
      <c r="AI87" s="34">
        <f>SUM(Z88:Z88)</f>
        <v>0</v>
      </c>
      <c r="AJ87" s="34">
        <f>SUM(AA88:AA88)</f>
        <v>0</v>
      </c>
      <c r="AK87" s="34">
        <f>SUM(AB88:AB88)</f>
        <v>0</v>
      </c>
    </row>
    <row r="88" spans="1:32" ht="12.75">
      <c r="A88" s="9" t="s">
        <v>249</v>
      </c>
      <c r="B88" s="9"/>
      <c r="C88" s="9" t="s">
        <v>250</v>
      </c>
      <c r="D88" s="9" t="s">
        <v>251</v>
      </c>
      <c r="E88" s="9" t="s">
        <v>117</v>
      </c>
      <c r="F88" s="35">
        <v>1250</v>
      </c>
      <c r="H88" s="35">
        <f>ROUND(F88*AE88,2)</f>
        <v>0</v>
      </c>
      <c r="I88" s="35">
        <f>J88-H88</f>
        <v>0</v>
      </c>
      <c r="J88" s="35">
        <f>ROUND(F88*G88,2)</f>
        <v>0</v>
      </c>
      <c r="K88" s="35">
        <v>0</v>
      </c>
      <c r="L88" s="35">
        <f>F88*K88</f>
        <v>0</v>
      </c>
      <c r="N88" s="36" t="s">
        <v>55</v>
      </c>
      <c r="O88" s="35">
        <f>IF(N88="5",I88,0)</f>
        <v>0</v>
      </c>
      <c r="Z88" s="35">
        <f>IF(AD88=0,J88,0)</f>
        <v>0</v>
      </c>
      <c r="AA88" s="35">
        <f>IF(AD88=10,J88,0)</f>
        <v>0</v>
      </c>
      <c r="AB88" s="35">
        <f>IF(AD88=20,J88,0)</f>
        <v>0</v>
      </c>
      <c r="AD88" s="35">
        <v>10</v>
      </c>
      <c r="AE88" s="35">
        <f>G88*0</f>
        <v>0</v>
      </c>
      <c r="AF88" s="35">
        <f>G88*(1-0)</f>
        <v>0</v>
      </c>
    </row>
    <row r="89" spans="1:37" ht="12.75">
      <c r="A89" s="37"/>
      <c r="B89" s="37"/>
      <c r="C89" s="38" t="s">
        <v>252</v>
      </c>
      <c r="D89" s="38" t="s">
        <v>253</v>
      </c>
      <c r="E89" s="38"/>
      <c r="F89" s="38"/>
      <c r="G89" s="38"/>
      <c r="H89" s="34">
        <f>SUM(H90:H91)</f>
        <v>0</v>
      </c>
      <c r="I89" s="34">
        <f>SUM(I90:I91)</f>
        <v>0</v>
      </c>
      <c r="J89" s="34">
        <f>H89+I89</f>
        <v>0</v>
      </c>
      <c r="K89" s="29"/>
      <c r="L89" s="34">
        <f>SUM(L90:L91)</f>
        <v>20.48184</v>
      </c>
      <c r="P89" s="34">
        <f>IF(Q89="PR",J89,SUM(O90:O91))</f>
        <v>0</v>
      </c>
      <c r="Q89" s="29" t="s">
        <v>254</v>
      </c>
      <c r="R89" s="34">
        <f>IF(Q89="HS",H89,0)</f>
        <v>0</v>
      </c>
      <c r="S89" s="34">
        <f>IF(Q89="HS",I89-P89,0)</f>
        <v>0</v>
      </c>
      <c r="T89" s="34">
        <f>IF(Q89="PS",H89,0)</f>
        <v>0</v>
      </c>
      <c r="U89" s="34">
        <f>IF(Q89="PS",I89-P89,0)</f>
        <v>0</v>
      </c>
      <c r="V89" s="34">
        <f>IF(Q89="MP",H89,0)</f>
        <v>0</v>
      </c>
      <c r="W89" s="34">
        <f>IF(Q89="MP",I89-P89,0)</f>
        <v>0</v>
      </c>
      <c r="X89" s="34">
        <f>IF(Q89="OM",H89,0)</f>
        <v>0</v>
      </c>
      <c r="Y89" s="29"/>
      <c r="AI89" s="34">
        <f>SUM(Z90:Z91)</f>
        <v>0</v>
      </c>
      <c r="AJ89" s="34">
        <f>SUM(AA90:AA91)</f>
        <v>0</v>
      </c>
      <c r="AK89" s="34">
        <f>SUM(AB90:AB91)</f>
        <v>0</v>
      </c>
    </row>
    <row r="90" spans="1:32" ht="12.75">
      <c r="A90" s="9" t="s">
        <v>255</v>
      </c>
      <c r="B90" s="9"/>
      <c r="C90" s="9" t="s">
        <v>256</v>
      </c>
      <c r="D90" s="9" t="s">
        <v>257</v>
      </c>
      <c r="E90" s="9" t="s">
        <v>99</v>
      </c>
      <c r="F90" s="35">
        <v>4</v>
      </c>
      <c r="H90" s="35">
        <f>ROUND(F90*AE90,2)</f>
        <v>0</v>
      </c>
      <c r="I90" s="35">
        <f>J90-H90</f>
        <v>0</v>
      </c>
      <c r="J90" s="35">
        <f>ROUND(F90*G90,2)</f>
        <v>0</v>
      </c>
      <c r="K90" s="35">
        <v>5.12046</v>
      </c>
      <c r="L90" s="35">
        <f>F90*K90</f>
        <v>20.48184</v>
      </c>
      <c r="N90" s="36" t="s">
        <v>49</v>
      </c>
      <c r="O90" s="35">
        <f>IF(N90="5",I90,0)</f>
        <v>0</v>
      </c>
      <c r="Z90" s="35">
        <f>IF(AD90=0,J90,0)</f>
        <v>0</v>
      </c>
      <c r="AA90" s="35">
        <f>IF(AD90=10,J90,0)</f>
        <v>0</v>
      </c>
      <c r="AB90" s="35">
        <f>IF(AD90=20,J90,0)</f>
        <v>0</v>
      </c>
      <c r="AD90" s="35">
        <v>10</v>
      </c>
      <c r="AE90" s="35">
        <f>G90*0.69532757957397</f>
        <v>0</v>
      </c>
      <c r="AF90" s="35">
        <f>G90*(1-0.69532757957397)</f>
        <v>0</v>
      </c>
    </row>
    <row r="91" spans="1:32" ht="12.75">
      <c r="A91" s="9" t="s">
        <v>258</v>
      </c>
      <c r="B91" s="9"/>
      <c r="C91" s="9" t="s">
        <v>259</v>
      </c>
      <c r="D91" s="9" t="s">
        <v>260</v>
      </c>
      <c r="E91" s="9" t="s">
        <v>58</v>
      </c>
      <c r="F91" s="35">
        <v>39</v>
      </c>
      <c r="H91" s="35">
        <f>ROUND(F91*AE91,2)</f>
        <v>0</v>
      </c>
      <c r="I91" s="35">
        <f>J91-H91</f>
        <v>0</v>
      </c>
      <c r="J91" s="35">
        <f>ROUND(F91*G91,2)</f>
        <v>0</v>
      </c>
      <c r="K91" s="35">
        <v>0</v>
      </c>
      <c r="L91" s="35">
        <f>F91*K91</f>
        <v>0</v>
      </c>
      <c r="N91" s="36" t="s">
        <v>49</v>
      </c>
      <c r="O91" s="35">
        <f>IF(N91="5",I91,0)</f>
        <v>0</v>
      </c>
      <c r="Z91" s="35">
        <f>IF(AD91=0,J91,0)</f>
        <v>0</v>
      </c>
      <c r="AA91" s="35">
        <f>IF(AD91=10,J91,0)</f>
        <v>0</v>
      </c>
      <c r="AB91" s="35">
        <f>IF(AD91=20,J91,0)</f>
        <v>0</v>
      </c>
      <c r="AD91" s="35">
        <v>10</v>
      </c>
      <c r="AE91" s="35">
        <f>G91*0.465672164793633</f>
        <v>0</v>
      </c>
      <c r="AF91" s="35">
        <f>G91*(1-0.465672164793633)</f>
        <v>0</v>
      </c>
    </row>
    <row r="92" spans="1:37" ht="12.75">
      <c r="A92" s="37"/>
      <c r="B92" s="37"/>
      <c r="C92" s="38" t="s">
        <v>261</v>
      </c>
      <c r="D92" s="38" t="s">
        <v>262</v>
      </c>
      <c r="E92" s="38"/>
      <c r="F92" s="38"/>
      <c r="G92" s="38"/>
      <c r="H92" s="34">
        <f>SUM(H93:H93)</f>
        <v>0</v>
      </c>
      <c r="I92" s="34">
        <f>SUM(I93:I93)</f>
        <v>0</v>
      </c>
      <c r="J92" s="34">
        <f>H92+I92</f>
        <v>0</v>
      </c>
      <c r="K92" s="29"/>
      <c r="L92" s="34">
        <f>SUM(L93:L93)</f>
        <v>0</v>
      </c>
      <c r="P92" s="34">
        <f>IF(Q92="PR",J92,SUM(O93:O93))</f>
        <v>0</v>
      </c>
      <c r="Q92" s="29" t="s">
        <v>254</v>
      </c>
      <c r="R92" s="34">
        <f>IF(Q92="HS",H92,0)</f>
        <v>0</v>
      </c>
      <c r="S92" s="34">
        <f>IF(Q92="HS",I92-P92,0)</f>
        <v>0</v>
      </c>
      <c r="T92" s="34">
        <f>IF(Q92="PS",H92,0)</f>
        <v>0</v>
      </c>
      <c r="U92" s="34">
        <f>IF(Q92="PS",I92-P92,0)</f>
        <v>0</v>
      </c>
      <c r="V92" s="34">
        <f>IF(Q92="MP",H92,0)</f>
        <v>0</v>
      </c>
      <c r="W92" s="34">
        <f>IF(Q92="MP",I92-P92,0)</f>
        <v>0</v>
      </c>
      <c r="X92" s="34">
        <f>IF(Q92="OM",H92,0)</f>
        <v>0</v>
      </c>
      <c r="Y92" s="29"/>
      <c r="AI92" s="34">
        <f>SUM(Z93:Z93)</f>
        <v>0</v>
      </c>
      <c r="AJ92" s="34">
        <f>SUM(AA93:AA93)</f>
        <v>0</v>
      </c>
      <c r="AK92" s="34">
        <f>SUM(AB93:AB93)</f>
        <v>0</v>
      </c>
    </row>
    <row r="93" spans="1:32" ht="12.75">
      <c r="A93" s="9" t="s">
        <v>263</v>
      </c>
      <c r="B93" s="9"/>
      <c r="C93" s="9" t="s">
        <v>264</v>
      </c>
      <c r="D93" s="9" t="s">
        <v>265</v>
      </c>
      <c r="E93" s="9" t="s">
        <v>58</v>
      </c>
      <c r="F93" s="35">
        <v>15</v>
      </c>
      <c r="H93" s="35">
        <f>ROUND(F93*AE93,2)</f>
        <v>0</v>
      </c>
      <c r="I93" s="35">
        <f>J93-H93</f>
        <v>0</v>
      </c>
      <c r="J93" s="35">
        <f>ROUND(F93*G93,2)</f>
        <v>0</v>
      </c>
      <c r="K93" s="35">
        <v>0</v>
      </c>
      <c r="L93" s="35">
        <f>F93*K93</f>
        <v>0</v>
      </c>
      <c r="N93" s="36" t="s">
        <v>46</v>
      </c>
      <c r="O93" s="35">
        <f>IF(N93="5",I93,0)</f>
        <v>0</v>
      </c>
      <c r="Z93" s="35">
        <f>IF(AD93=0,J93,0)</f>
        <v>0</v>
      </c>
      <c r="AA93" s="35">
        <f>IF(AD93=10,J93,0)</f>
        <v>0</v>
      </c>
      <c r="AB93" s="35">
        <f>IF(AD93=20,J93,0)</f>
        <v>0</v>
      </c>
      <c r="AD93" s="35">
        <v>10</v>
      </c>
      <c r="AE93" s="35">
        <f>G93*0.39970816028735</f>
        <v>0</v>
      </c>
      <c r="AF93" s="35">
        <f>G93*(1-0.39970816028735)</f>
        <v>0</v>
      </c>
    </row>
    <row r="94" spans="1:37" ht="12.75">
      <c r="A94" s="37"/>
      <c r="B94" s="37"/>
      <c r="C94" s="38" t="s">
        <v>266</v>
      </c>
      <c r="D94" s="38" t="s">
        <v>267</v>
      </c>
      <c r="E94" s="38"/>
      <c r="F94" s="38"/>
      <c r="G94" s="38"/>
      <c r="H94" s="34">
        <f>SUM(H95:H95)</f>
        <v>0</v>
      </c>
      <c r="I94" s="34">
        <f>SUM(I95:I95)</f>
        <v>0</v>
      </c>
      <c r="J94" s="34">
        <f>H94+I94</f>
        <v>0</v>
      </c>
      <c r="K94" s="29"/>
      <c r="L94" s="34">
        <f>SUM(L95:L95)</f>
        <v>0</v>
      </c>
      <c r="P94" s="34">
        <f>IF(Q94="PR",J94,SUM(O95:O95))</f>
        <v>0</v>
      </c>
      <c r="Q94" s="29" t="s">
        <v>254</v>
      </c>
      <c r="R94" s="34">
        <f>IF(Q94="HS",H94,0)</f>
        <v>0</v>
      </c>
      <c r="S94" s="34">
        <f>IF(Q94="HS",I94-P94,0)</f>
        <v>0</v>
      </c>
      <c r="T94" s="34">
        <f>IF(Q94="PS",H94,0)</f>
        <v>0</v>
      </c>
      <c r="U94" s="34">
        <f>IF(Q94="PS",I94-P94,0)</f>
        <v>0</v>
      </c>
      <c r="V94" s="34">
        <f>IF(Q94="MP",H94,0)</f>
        <v>0</v>
      </c>
      <c r="W94" s="34">
        <f>IF(Q94="MP",I94-P94,0)</f>
        <v>0</v>
      </c>
      <c r="X94" s="34">
        <f>IF(Q94="OM",H94,0)</f>
        <v>0</v>
      </c>
      <c r="Y94" s="29"/>
      <c r="AI94" s="34">
        <f>SUM(Z95:Z95)</f>
        <v>0</v>
      </c>
      <c r="AJ94" s="34">
        <f>SUM(AA95:AA95)</f>
        <v>0</v>
      </c>
      <c r="AK94" s="34">
        <f>SUM(AB95:AB95)</f>
        <v>0</v>
      </c>
    </row>
    <row r="95" spans="1:32" ht="12.75">
      <c r="A95" s="9" t="s">
        <v>268</v>
      </c>
      <c r="B95" s="9"/>
      <c r="C95" s="9" t="s">
        <v>269</v>
      </c>
      <c r="D95" s="9" t="s">
        <v>270</v>
      </c>
      <c r="E95" s="9" t="s">
        <v>58</v>
      </c>
      <c r="F95" s="35">
        <v>91.5</v>
      </c>
      <c r="H95" s="35">
        <f>ROUND(F95*AE95,2)</f>
        <v>0</v>
      </c>
      <c r="I95" s="35">
        <f>J95-H95</f>
        <v>0</v>
      </c>
      <c r="J95" s="35">
        <f>ROUND(F95*G95,2)</f>
        <v>0</v>
      </c>
      <c r="K95" s="35">
        <v>0</v>
      </c>
      <c r="L95" s="35">
        <f>F95*K95</f>
        <v>0</v>
      </c>
      <c r="N95" s="36" t="s">
        <v>46</v>
      </c>
      <c r="O95" s="35">
        <f>IF(N95="5",I95,0)</f>
        <v>0</v>
      </c>
      <c r="Z95" s="35">
        <f>IF(AD95=0,J95,0)</f>
        <v>0</v>
      </c>
      <c r="AA95" s="35">
        <f>IF(AD95=10,J95,0)</f>
        <v>0</v>
      </c>
      <c r="AB95" s="35">
        <f>IF(AD95=20,J95,0)</f>
        <v>0</v>
      </c>
      <c r="AD95" s="35">
        <v>10</v>
      </c>
      <c r="AE95" s="35">
        <f>G95*1</f>
        <v>0</v>
      </c>
      <c r="AF95" s="35">
        <f>G95*(1-1)</f>
        <v>0</v>
      </c>
    </row>
    <row r="96" spans="1:37" ht="12.75">
      <c r="A96" s="37"/>
      <c r="B96" s="37"/>
      <c r="C96" s="38" t="s">
        <v>271</v>
      </c>
      <c r="D96" s="38" t="s">
        <v>272</v>
      </c>
      <c r="E96" s="38"/>
      <c r="F96" s="38"/>
      <c r="G96" s="38"/>
      <c r="H96" s="34">
        <f>SUM(H99:H99)</f>
        <v>0</v>
      </c>
      <c r="I96" s="34">
        <f>SUM(I99:I99)</f>
        <v>0</v>
      </c>
      <c r="J96" s="34">
        <f>H96+I96</f>
        <v>0</v>
      </c>
      <c r="K96" s="29"/>
      <c r="L96" s="34">
        <f>SUM(L99:L99)</f>
        <v>0</v>
      </c>
      <c r="P96" s="34">
        <f>IF(Q96="PR",J96,SUM(O99:O99))</f>
        <v>0</v>
      </c>
      <c r="Q96" s="29" t="s">
        <v>248</v>
      </c>
      <c r="R96" s="34">
        <f>IF(Q96="HS",H96,0)</f>
        <v>0</v>
      </c>
      <c r="S96" s="34">
        <f>IF(Q96="HS",I96-P96,0)</f>
        <v>0</v>
      </c>
      <c r="T96" s="34">
        <f>IF(Q96="PS",H96,0)</f>
        <v>0</v>
      </c>
      <c r="U96" s="34">
        <f>IF(Q96="PS",I96-P96,0)</f>
        <v>0</v>
      </c>
      <c r="V96" s="34">
        <f>IF(Q96="MP",H96,0)</f>
        <v>0</v>
      </c>
      <c r="W96" s="34">
        <f>IF(Q96="MP",I96-P96,0)</f>
        <v>0</v>
      </c>
      <c r="X96" s="34">
        <f>IF(Q96="OM",H96,0)</f>
        <v>0</v>
      </c>
      <c r="Y96" s="29"/>
      <c r="AI96" s="34">
        <f>SUM(Z99:Z99)</f>
        <v>0</v>
      </c>
      <c r="AJ96" s="34">
        <f>SUM(AA99:AA99)</f>
        <v>0</v>
      </c>
      <c r="AK96" s="34">
        <f>SUM(AB99:AB99)</f>
        <v>0</v>
      </c>
    </row>
    <row r="97" spans="1:37" ht="12.75">
      <c r="A97" s="39" t="s">
        <v>273</v>
      </c>
      <c r="B97" s="39"/>
      <c r="C97" s="39" t="s">
        <v>274</v>
      </c>
      <c r="D97" s="39" t="s">
        <v>275</v>
      </c>
      <c r="E97" s="39" t="s">
        <v>117</v>
      </c>
      <c r="F97" s="40">
        <v>189.5</v>
      </c>
      <c r="G97" s="41"/>
      <c r="H97" s="40">
        <f>ROUND(F97*AE97,2)</f>
        <v>0</v>
      </c>
      <c r="I97" s="40">
        <f>J97-H97</f>
        <v>0</v>
      </c>
      <c r="J97" s="40">
        <f>ROUND(F97*G97,2)</f>
        <v>0</v>
      </c>
      <c r="K97" s="40">
        <v>0</v>
      </c>
      <c r="L97" s="40">
        <f>F97*K97</f>
        <v>0</v>
      </c>
      <c r="P97" s="34"/>
      <c r="Q97" s="29"/>
      <c r="R97" s="34"/>
      <c r="S97" s="34"/>
      <c r="T97" s="34"/>
      <c r="U97" s="34"/>
      <c r="V97" s="34"/>
      <c r="W97" s="34"/>
      <c r="X97" s="34"/>
      <c r="Y97" s="29"/>
      <c r="AI97" s="34"/>
      <c r="AJ97" s="34"/>
      <c r="AK97" s="34"/>
    </row>
    <row r="98" spans="1:37" ht="12.75">
      <c r="A98" s="37"/>
      <c r="B98" s="37"/>
      <c r="C98" s="38"/>
      <c r="D98" s="38"/>
      <c r="E98" s="38"/>
      <c r="F98" s="38"/>
      <c r="G98" s="38"/>
      <c r="H98" s="34"/>
      <c r="I98" s="34"/>
      <c r="J98" s="34"/>
      <c r="K98" s="29"/>
      <c r="L98" s="34"/>
      <c r="P98" s="34"/>
      <c r="Q98" s="29"/>
      <c r="R98" s="34"/>
      <c r="S98" s="34"/>
      <c r="T98" s="34"/>
      <c r="U98" s="34"/>
      <c r="V98" s="34"/>
      <c r="W98" s="34"/>
      <c r="X98" s="34"/>
      <c r="Y98" s="29"/>
      <c r="AI98" s="34"/>
      <c r="AJ98" s="34"/>
      <c r="AK98" s="34"/>
    </row>
    <row r="99" spans="1:32" ht="12.75">
      <c r="A99" s="39"/>
      <c r="B99" s="39"/>
      <c r="C99" s="39"/>
      <c r="D99" s="39"/>
      <c r="E99" s="39"/>
      <c r="F99" s="40"/>
      <c r="G99" s="41"/>
      <c r="H99" s="40"/>
      <c r="I99" s="40"/>
      <c r="J99" s="40"/>
      <c r="K99" s="40"/>
      <c r="L99" s="40"/>
      <c r="N99" s="36" t="s">
        <v>55</v>
      </c>
      <c r="O99" s="35">
        <f>IF(N99="5",I99,0)</f>
        <v>0</v>
      </c>
      <c r="Z99" s="35">
        <f>IF(AD99=0,J99,0)</f>
        <v>0</v>
      </c>
      <c r="AA99" s="35">
        <f>IF(AD99=10,J99,0)</f>
        <v>0</v>
      </c>
      <c r="AB99" s="35">
        <f>IF(AD99=20,J99,0)</f>
        <v>0</v>
      </c>
      <c r="AD99" s="35">
        <v>10</v>
      </c>
      <c r="AE99" s="35">
        <f>G99*0.00825372067329564</f>
        <v>0</v>
      </c>
      <c r="AF99" s="35">
        <f>G99*(1-0.00825372067329564)</f>
        <v>0</v>
      </c>
    </row>
    <row r="100" spans="1:28" ht="12.75">
      <c r="A100" s="42"/>
      <c r="B100" s="42"/>
      <c r="C100" s="42"/>
      <c r="D100" s="42"/>
      <c r="E100" s="42"/>
      <c r="F100" s="42"/>
      <c r="G100" s="42"/>
      <c r="H100" s="4" t="s">
        <v>276</v>
      </c>
      <c r="I100" s="4"/>
      <c r="J100" s="43">
        <f>J12+J19+J23+J27+J29+J31+J36+J38+J41+J47+J51+J58+J64+J84+J87+J89+J92+J94+J96</f>
        <v>0</v>
      </c>
      <c r="K100" s="42"/>
      <c r="L100" s="42"/>
      <c r="Z100" s="44">
        <f>SUM(Z13:Z99)</f>
        <v>0</v>
      </c>
      <c r="AA100" s="44">
        <f>SUM(AA13:AA99)</f>
        <v>0</v>
      </c>
      <c r="AB100" s="44">
        <f>SUM(AB13:AB99)</f>
        <v>0</v>
      </c>
    </row>
  </sheetData>
  <sheetProtection selectLockedCells="1" selectUnlockedCells="1"/>
  <mergeCells count="47">
    <mergeCell ref="A1:L1"/>
    <mergeCell ref="A2:C3"/>
    <mergeCell ref="D2:D3"/>
    <mergeCell ref="E2:F3"/>
    <mergeCell ref="G2:H3"/>
    <mergeCell ref="I2:I3"/>
    <mergeCell ref="J2:L3"/>
    <mergeCell ref="A4:C5"/>
    <mergeCell ref="D4:D5"/>
    <mergeCell ref="E4:F5"/>
    <mergeCell ref="G4:H5"/>
    <mergeCell ref="I4:I5"/>
    <mergeCell ref="J4:L5"/>
    <mergeCell ref="A6:C7"/>
    <mergeCell ref="D6:D7"/>
    <mergeCell ref="E6:F7"/>
    <mergeCell ref="G6:H7"/>
    <mergeCell ref="I6:I7"/>
    <mergeCell ref="J6:L7"/>
    <mergeCell ref="A8:C9"/>
    <mergeCell ref="D8:D9"/>
    <mergeCell ref="E8:F9"/>
    <mergeCell ref="G8:H9"/>
    <mergeCell ref="I8:I9"/>
    <mergeCell ref="J8:L9"/>
    <mergeCell ref="H10:J10"/>
    <mergeCell ref="K10:L10"/>
    <mergeCell ref="D12:G12"/>
    <mergeCell ref="D19:G19"/>
    <mergeCell ref="D23:G23"/>
    <mergeCell ref="D27:G27"/>
    <mergeCell ref="D29:G29"/>
    <mergeCell ref="D31:G31"/>
    <mergeCell ref="D36:G36"/>
    <mergeCell ref="D38:G38"/>
    <mergeCell ref="D41:G41"/>
    <mergeCell ref="D47:G47"/>
    <mergeCell ref="D51:G51"/>
    <mergeCell ref="D58:G58"/>
    <mergeCell ref="D64:G64"/>
    <mergeCell ref="D84:G84"/>
    <mergeCell ref="D87:G87"/>
    <mergeCell ref="D89:G89"/>
    <mergeCell ref="D92:G92"/>
    <mergeCell ref="D94:G94"/>
    <mergeCell ref="D96:G96"/>
    <mergeCell ref="H100:I100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C16" sqref="C16"/>
    </sheetView>
  </sheetViews>
  <sheetFormatPr defaultColWidth="11.421875" defaultRowHeight="12.75"/>
  <cols>
    <col min="1" max="1" width="12.57421875" style="1" customWidth="1"/>
    <col min="2" max="2" width="9.7109375" style="1" customWidth="1"/>
    <col min="3" max="3" width="28.28125" style="1" customWidth="1"/>
    <col min="4" max="4" width="22.140625" style="1" customWidth="1"/>
    <col min="5" max="5" width="21.00390625" style="1" customWidth="1"/>
    <col min="6" max="6" width="15.7109375" style="1" customWidth="1"/>
    <col min="7" max="7" width="19.7109375" style="1" customWidth="1"/>
    <col min="8" max="9" width="0" style="1" hidden="1" customWidth="1"/>
    <col min="10" max="16384" width="11.421875" style="1" customWidth="1"/>
  </cols>
  <sheetData>
    <row r="1" spans="1:7" ht="21.75" customHeight="1">
      <c r="A1" s="2" t="s">
        <v>277</v>
      </c>
      <c r="B1" s="2"/>
      <c r="C1" s="2"/>
      <c r="D1" s="2"/>
      <c r="E1" s="2"/>
      <c r="F1" s="2"/>
      <c r="G1" s="41"/>
    </row>
    <row r="2" spans="1:8" ht="12.75">
      <c r="A2" s="3" t="s">
        <v>1</v>
      </c>
      <c r="B2" s="4" t="s">
        <v>2</v>
      </c>
      <c r="C2" s="4"/>
      <c r="D2" s="5" t="s">
        <v>4</v>
      </c>
      <c r="E2" s="6"/>
      <c r="F2" s="6"/>
      <c r="G2" s="6"/>
      <c r="H2" s="7"/>
    </row>
    <row r="3" spans="1:8" ht="12.75">
      <c r="A3" s="3"/>
      <c r="B3" s="4"/>
      <c r="C3" s="4"/>
      <c r="D3" s="5"/>
      <c r="E3" s="5"/>
      <c r="F3" s="6"/>
      <c r="G3" s="6"/>
      <c r="H3" s="7"/>
    </row>
    <row r="4" spans="1:8" ht="12.75">
      <c r="A4" s="8" t="s">
        <v>5</v>
      </c>
      <c r="B4" s="9" t="s">
        <v>6</v>
      </c>
      <c r="C4" s="9"/>
      <c r="D4" s="9" t="s">
        <v>8</v>
      </c>
      <c r="E4" s="11"/>
      <c r="F4" s="11"/>
      <c r="G4" s="11"/>
      <c r="H4" s="7"/>
    </row>
    <row r="5" spans="1:8" ht="12.75">
      <c r="A5" s="8"/>
      <c r="B5" s="9"/>
      <c r="C5" s="9"/>
      <c r="D5" s="9"/>
      <c r="E5" s="9"/>
      <c r="F5" s="11"/>
      <c r="G5" s="11"/>
      <c r="H5" s="7"/>
    </row>
    <row r="6" spans="1:8" ht="12.75">
      <c r="A6" s="8" t="s">
        <v>9</v>
      </c>
      <c r="B6" s="9" t="s">
        <v>10</v>
      </c>
      <c r="C6" s="9"/>
      <c r="D6" s="9" t="s">
        <v>12</v>
      </c>
      <c r="E6" s="11"/>
      <c r="F6" s="11"/>
      <c r="G6" s="11"/>
      <c r="H6" s="7"/>
    </row>
    <row r="7" spans="1:8" ht="12.75">
      <c r="A7" s="8"/>
      <c r="B7" s="9"/>
      <c r="C7" s="9"/>
      <c r="D7" s="9"/>
      <c r="E7" s="9"/>
      <c r="F7" s="11"/>
      <c r="G7" s="11"/>
      <c r="H7" s="7"/>
    </row>
    <row r="8" spans="1:8" ht="12.75">
      <c r="A8" s="13" t="s">
        <v>15</v>
      </c>
      <c r="B8" s="14"/>
      <c r="C8" s="14"/>
      <c r="D8" s="14" t="s">
        <v>14</v>
      </c>
      <c r="E8" s="45"/>
      <c r="F8" s="45"/>
      <c r="G8" s="45"/>
      <c r="H8" s="7"/>
    </row>
    <row r="9" spans="1:8" ht="12.75">
      <c r="A9" s="13"/>
      <c r="B9" s="14"/>
      <c r="C9" s="14"/>
      <c r="D9" s="14"/>
      <c r="E9" s="14"/>
      <c r="F9" s="45"/>
      <c r="G9" s="45"/>
      <c r="H9" s="7"/>
    </row>
    <row r="10" spans="1:8" ht="12.75">
      <c r="A10" s="46" t="s">
        <v>21</v>
      </c>
      <c r="B10" s="47" t="s">
        <v>22</v>
      </c>
      <c r="C10" s="48" t="s">
        <v>23</v>
      </c>
      <c r="D10" s="49" t="s">
        <v>278</v>
      </c>
      <c r="E10" s="49" t="s">
        <v>279</v>
      </c>
      <c r="F10" s="49" t="s">
        <v>280</v>
      </c>
      <c r="G10" s="50" t="s">
        <v>281</v>
      </c>
      <c r="H10" s="21"/>
    </row>
    <row r="11" spans="1:9" ht="12.75">
      <c r="A11" s="51"/>
      <c r="B11" s="51" t="s">
        <v>39</v>
      </c>
      <c r="C11" s="51" t="s">
        <v>40</v>
      </c>
      <c r="D11" s="52"/>
      <c r="E11" s="52"/>
      <c r="F11" s="53">
        <f>D11+E11</f>
        <v>0</v>
      </c>
      <c r="G11" s="53">
        <v>332.20504</v>
      </c>
      <c r="H11" s="35" t="s">
        <v>282</v>
      </c>
      <c r="I11" s="35">
        <f>IF(H11="T",0,F11)</f>
        <v>0</v>
      </c>
    </row>
    <row r="12" spans="1:9" ht="12.75">
      <c r="A12" s="9"/>
      <c r="B12" s="9" t="s">
        <v>62</v>
      </c>
      <c r="C12" s="9" t="s">
        <v>63</v>
      </c>
      <c r="F12" s="35">
        <f>D12+E12</f>
        <v>0</v>
      </c>
      <c r="G12" s="35">
        <v>0</v>
      </c>
      <c r="H12" s="35" t="s">
        <v>282</v>
      </c>
      <c r="I12" s="35">
        <f>IF(H12="T",0,F12)</f>
        <v>0</v>
      </c>
    </row>
    <row r="13" spans="1:9" ht="12.75">
      <c r="A13" s="9"/>
      <c r="B13" s="9" t="s">
        <v>74</v>
      </c>
      <c r="C13" s="9" t="s">
        <v>75</v>
      </c>
      <c r="F13" s="35">
        <f>D13+E13</f>
        <v>0</v>
      </c>
      <c r="G13" s="35">
        <v>0</v>
      </c>
      <c r="H13" s="35" t="s">
        <v>282</v>
      </c>
      <c r="I13" s="35">
        <f>IF(H13="T",0,F13)</f>
        <v>0</v>
      </c>
    </row>
    <row r="14" spans="1:9" ht="12.75">
      <c r="A14" s="9"/>
      <c r="B14" s="9" t="s">
        <v>83</v>
      </c>
      <c r="C14" s="9" t="s">
        <v>84</v>
      </c>
      <c r="F14" s="35">
        <f>D14+E14</f>
        <v>0</v>
      </c>
      <c r="G14" s="35">
        <v>0</v>
      </c>
      <c r="H14" s="35" t="s">
        <v>282</v>
      </c>
      <c r="I14" s="35">
        <f>IF(H14="T",0,F14)</f>
        <v>0</v>
      </c>
    </row>
    <row r="15" spans="1:9" ht="12.75">
      <c r="A15" s="9"/>
      <c r="B15" s="9" t="s">
        <v>87</v>
      </c>
      <c r="C15" s="9" t="s">
        <v>88</v>
      </c>
      <c r="F15" s="35">
        <f>D15+E15</f>
        <v>0</v>
      </c>
      <c r="G15" s="35">
        <v>0</v>
      </c>
      <c r="H15" s="35" t="s">
        <v>282</v>
      </c>
      <c r="I15" s="35">
        <f>IF(H15="T",0,F15)</f>
        <v>0</v>
      </c>
    </row>
    <row r="16" spans="1:9" ht="12.75">
      <c r="A16" s="9"/>
      <c r="B16" s="9" t="s">
        <v>92</v>
      </c>
      <c r="C16" s="9" t="s">
        <v>93</v>
      </c>
      <c r="F16" s="35">
        <f>D16+E16</f>
        <v>0</v>
      </c>
      <c r="G16" s="35">
        <v>1.12782</v>
      </c>
      <c r="H16" s="35" t="s">
        <v>282</v>
      </c>
      <c r="I16" s="35">
        <f>IF(H16="T",0,F16)</f>
        <v>0</v>
      </c>
    </row>
    <row r="17" spans="1:9" ht="12.75">
      <c r="A17" s="9"/>
      <c r="B17" s="9" t="s">
        <v>105</v>
      </c>
      <c r="C17" s="9" t="s">
        <v>106</v>
      </c>
      <c r="F17" s="35">
        <f>D17+E17</f>
        <v>0</v>
      </c>
      <c r="G17" s="35">
        <v>3.4569</v>
      </c>
      <c r="H17" s="35" t="s">
        <v>282</v>
      </c>
      <c r="I17" s="35">
        <f>IF(H17="T",0,F17)</f>
        <v>0</v>
      </c>
    </row>
    <row r="18" spans="1:9" ht="12.75">
      <c r="A18" s="9"/>
      <c r="B18" s="9" t="s">
        <v>110</v>
      </c>
      <c r="C18" s="9" t="s">
        <v>111</v>
      </c>
      <c r="F18" s="35">
        <f>D18+E18</f>
        <v>0</v>
      </c>
      <c r="G18" s="35">
        <v>7.67592</v>
      </c>
      <c r="H18" s="35" t="s">
        <v>282</v>
      </c>
      <c r="I18" s="35">
        <f>IF(H18="T",0,F18)</f>
        <v>0</v>
      </c>
    </row>
    <row r="19" spans="1:9" ht="12.75">
      <c r="A19" s="9"/>
      <c r="B19" s="9" t="s">
        <v>118</v>
      </c>
      <c r="C19" s="9" t="s">
        <v>119</v>
      </c>
      <c r="F19" s="35">
        <f>D19+E19</f>
        <v>0</v>
      </c>
      <c r="G19" s="35">
        <v>673.78663</v>
      </c>
      <c r="H19" s="35" t="s">
        <v>282</v>
      </c>
      <c r="I19" s="35">
        <f>IF(H19="T",0,F19)</f>
        <v>0</v>
      </c>
    </row>
    <row r="20" spans="1:9" ht="12.75">
      <c r="A20" s="9"/>
      <c r="B20" s="9" t="s">
        <v>135</v>
      </c>
      <c r="C20" s="9" t="s">
        <v>136</v>
      </c>
      <c r="F20" s="35">
        <f>D20+E20</f>
        <v>0</v>
      </c>
      <c r="G20" s="35">
        <v>263.96286</v>
      </c>
      <c r="H20" s="35" t="s">
        <v>282</v>
      </c>
      <c r="I20" s="35">
        <f>IF(H20="T",0,F20)</f>
        <v>0</v>
      </c>
    </row>
    <row r="21" spans="1:9" ht="12.75">
      <c r="A21" s="9"/>
      <c r="B21" s="9" t="s">
        <v>145</v>
      </c>
      <c r="C21" s="9" t="s">
        <v>146</v>
      </c>
      <c r="F21" s="35">
        <f>D21+E21</f>
        <v>0</v>
      </c>
      <c r="G21" s="35">
        <v>143.84206</v>
      </c>
      <c r="H21" s="35" t="s">
        <v>282</v>
      </c>
      <c r="I21" s="35">
        <f>IF(H21="T",0,F21)</f>
        <v>0</v>
      </c>
    </row>
    <row r="22" spans="1:9" ht="12.75">
      <c r="A22" s="9"/>
      <c r="B22" s="9" t="s">
        <v>165</v>
      </c>
      <c r="C22" s="9" t="s">
        <v>166</v>
      </c>
      <c r="F22" s="35">
        <f>D22+E22</f>
        <v>0</v>
      </c>
      <c r="G22" s="35">
        <v>15.50212</v>
      </c>
      <c r="H22" s="35" t="s">
        <v>282</v>
      </c>
      <c r="I22" s="35">
        <f>IF(H22="T",0,F22)</f>
        <v>0</v>
      </c>
    </row>
    <row r="23" spans="1:9" ht="12.75">
      <c r="A23" s="9"/>
      <c r="B23" s="9" t="s">
        <v>182</v>
      </c>
      <c r="C23" s="9" t="s">
        <v>183</v>
      </c>
      <c r="F23" s="35">
        <f>D23+E23</f>
        <v>0</v>
      </c>
      <c r="G23" s="35">
        <v>102.08074</v>
      </c>
      <c r="H23" s="35" t="s">
        <v>282</v>
      </c>
      <c r="I23" s="35">
        <f>IF(H23="T",0,F23)</f>
        <v>0</v>
      </c>
    </row>
    <row r="24" spans="1:9" ht="12.75">
      <c r="A24" s="9"/>
      <c r="B24" s="9" t="s">
        <v>238</v>
      </c>
      <c r="C24" s="9" t="s">
        <v>239</v>
      </c>
      <c r="F24" s="35">
        <f>D24+E24</f>
        <v>0</v>
      </c>
      <c r="G24" s="35">
        <v>4.936</v>
      </c>
      <c r="H24" s="35" t="s">
        <v>282</v>
      </c>
      <c r="I24" s="35">
        <f>IF(H24="T",0,F24)</f>
        <v>0</v>
      </c>
    </row>
    <row r="25" spans="1:9" ht="12.75">
      <c r="A25" s="9"/>
      <c r="B25" s="9" t="s">
        <v>246</v>
      </c>
      <c r="C25" s="9" t="s">
        <v>247</v>
      </c>
      <c r="F25" s="35">
        <f>D25+E25</f>
        <v>0</v>
      </c>
      <c r="G25" s="35">
        <v>0</v>
      </c>
      <c r="H25" s="35" t="s">
        <v>282</v>
      </c>
      <c r="I25" s="35">
        <f>IF(H25="T",0,F25)</f>
        <v>0</v>
      </c>
    </row>
    <row r="26" spans="1:9" ht="12.75">
      <c r="A26" s="9"/>
      <c r="B26" s="9" t="s">
        <v>252</v>
      </c>
      <c r="C26" s="9" t="s">
        <v>253</v>
      </c>
      <c r="F26" s="35">
        <f>D26+E26</f>
        <v>0</v>
      </c>
      <c r="G26" s="35">
        <v>20.48184</v>
      </c>
      <c r="H26" s="35" t="s">
        <v>282</v>
      </c>
      <c r="I26" s="35">
        <f>IF(H26="T",0,F26)</f>
        <v>0</v>
      </c>
    </row>
    <row r="27" spans="1:9" ht="12.75">
      <c r="A27" s="9"/>
      <c r="B27" s="9" t="s">
        <v>261</v>
      </c>
      <c r="C27" s="9" t="s">
        <v>262</v>
      </c>
      <c r="F27" s="35">
        <f>D27+E27</f>
        <v>0</v>
      </c>
      <c r="G27" s="35">
        <v>0</v>
      </c>
      <c r="H27" s="35" t="s">
        <v>282</v>
      </c>
      <c r="I27" s="35">
        <f>IF(H27="T",0,F27)</f>
        <v>0</v>
      </c>
    </row>
    <row r="28" spans="1:9" ht="12.75">
      <c r="A28" s="9"/>
      <c r="B28" s="9" t="s">
        <v>266</v>
      </c>
      <c r="C28" s="9" t="s">
        <v>267</v>
      </c>
      <c r="F28" s="35">
        <f>D28+E28</f>
        <v>0</v>
      </c>
      <c r="G28" s="35">
        <v>0</v>
      </c>
      <c r="H28" s="35" t="s">
        <v>282</v>
      </c>
      <c r="I28" s="35">
        <f>IF(H28="T",0,F28)</f>
        <v>0</v>
      </c>
    </row>
    <row r="29" spans="1:9" ht="12.75">
      <c r="A29" s="9"/>
      <c r="B29" s="9" t="s">
        <v>271</v>
      </c>
      <c r="C29" s="9" t="s">
        <v>272</v>
      </c>
      <c r="F29" s="35">
        <f>D29+E29</f>
        <v>0</v>
      </c>
      <c r="G29" s="35">
        <v>0</v>
      </c>
      <c r="H29" s="35" t="s">
        <v>282</v>
      </c>
      <c r="I29" s="35">
        <f>IF(H29="T",0,F29)</f>
        <v>0</v>
      </c>
    </row>
    <row r="31" spans="5:6" ht="12.75">
      <c r="E31" s="54" t="s">
        <v>276</v>
      </c>
      <c r="F31" s="44">
        <f>SUM(I11:I29)</f>
        <v>0</v>
      </c>
    </row>
  </sheetData>
  <sheetProtection selectLockedCells="1" selectUnlockedCells="1"/>
  <mergeCells count="17">
    <mergeCell ref="A1:F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38">
      <selection activeCell="F8" sqref="F8"/>
    </sheetView>
  </sheetViews>
  <sheetFormatPr defaultColWidth="11.421875" defaultRowHeight="12.75"/>
  <cols>
    <col min="1" max="1" width="11.421875" style="1" customWidth="1"/>
    <col min="2" max="2" width="7.140625" style="1" customWidth="1"/>
    <col min="3" max="3" width="13.28125" style="1" customWidth="1"/>
    <col min="4" max="4" width="44.00390625" style="1" customWidth="1"/>
    <col min="5" max="5" width="9.8515625" style="1" customWidth="1"/>
    <col min="6" max="6" width="24.140625" style="1" customWidth="1"/>
    <col min="7" max="7" width="14.57421875" style="1" customWidth="1"/>
    <col min="8" max="8" width="44.00390625" style="1" customWidth="1"/>
    <col min="9" max="16384" width="11.421875" style="1" customWidth="1"/>
  </cols>
  <sheetData>
    <row r="1" spans="1:7" ht="21.75" customHeight="1">
      <c r="A1" s="2" t="s">
        <v>283</v>
      </c>
      <c r="B1" s="2"/>
      <c r="C1" s="2"/>
      <c r="D1" s="2"/>
      <c r="E1" s="2"/>
      <c r="F1" s="2"/>
      <c r="G1" s="2"/>
    </row>
    <row r="2" spans="1:8" ht="12.75">
      <c r="A2" s="3" t="s">
        <v>1</v>
      </c>
      <c r="B2" s="3"/>
      <c r="C2" s="4" t="s">
        <v>2</v>
      </c>
      <c r="D2" s="4"/>
      <c r="E2" s="5" t="s">
        <v>4</v>
      </c>
      <c r="F2" s="6"/>
      <c r="G2" s="6"/>
      <c r="H2" s="7"/>
    </row>
    <row r="3" spans="1:8" ht="12.75">
      <c r="A3" s="3"/>
      <c r="B3" s="3"/>
      <c r="C3" s="4"/>
      <c r="D3" s="4"/>
      <c r="E3" s="5"/>
      <c r="F3" s="5"/>
      <c r="G3" s="6"/>
      <c r="H3" s="7"/>
    </row>
    <row r="4" spans="1:8" ht="12.75">
      <c r="A4" s="8" t="s">
        <v>5</v>
      </c>
      <c r="B4" s="8"/>
      <c r="C4" s="9" t="s">
        <v>6</v>
      </c>
      <c r="D4" s="9"/>
      <c r="E4" s="9" t="s">
        <v>8</v>
      </c>
      <c r="F4" s="11"/>
      <c r="G4" s="11"/>
      <c r="H4" s="7"/>
    </row>
    <row r="5" spans="1:8" ht="12.75">
      <c r="A5" s="8"/>
      <c r="B5" s="8"/>
      <c r="C5" s="9"/>
      <c r="D5" s="9"/>
      <c r="E5" s="9"/>
      <c r="F5" s="9"/>
      <c r="G5" s="11"/>
      <c r="H5" s="7"/>
    </row>
    <row r="6" spans="1:8" ht="12.75">
      <c r="A6" s="8" t="s">
        <v>9</v>
      </c>
      <c r="B6" s="8"/>
      <c r="C6" s="9" t="s">
        <v>10</v>
      </c>
      <c r="D6" s="9"/>
      <c r="E6" s="9" t="s">
        <v>12</v>
      </c>
      <c r="F6" s="11"/>
      <c r="G6" s="11"/>
      <c r="H6" s="7"/>
    </row>
    <row r="7" spans="1:8" ht="12.75">
      <c r="A7" s="8"/>
      <c r="B7" s="8"/>
      <c r="C7" s="9"/>
      <c r="D7" s="9"/>
      <c r="E7" s="9"/>
      <c r="F7" s="9"/>
      <c r="G7" s="11"/>
      <c r="H7" s="7"/>
    </row>
    <row r="8" spans="1:8" ht="12.75">
      <c r="A8" s="13" t="s">
        <v>15</v>
      </c>
      <c r="B8" s="13"/>
      <c r="C8" s="14"/>
      <c r="D8" s="14"/>
      <c r="E8" s="14" t="s">
        <v>14</v>
      </c>
      <c r="F8" s="45"/>
      <c r="G8" s="45"/>
      <c r="H8" s="7"/>
    </row>
    <row r="9" spans="1:8" ht="12.75">
      <c r="A9" s="13"/>
      <c r="B9" s="13"/>
      <c r="C9" s="14"/>
      <c r="D9" s="14"/>
      <c r="E9" s="14"/>
      <c r="F9" s="14"/>
      <c r="G9" s="45"/>
      <c r="H9" s="7"/>
    </row>
    <row r="10" spans="1:8" ht="12.75">
      <c r="A10" s="47" t="s">
        <v>20</v>
      </c>
      <c r="B10" s="48" t="s">
        <v>21</v>
      </c>
      <c r="C10" s="48" t="s">
        <v>22</v>
      </c>
      <c r="D10" s="48" t="s">
        <v>23</v>
      </c>
      <c r="E10" s="48" t="s">
        <v>24</v>
      </c>
      <c r="F10" s="48" t="s">
        <v>284</v>
      </c>
      <c r="G10" s="55" t="s">
        <v>25</v>
      </c>
      <c r="H10" s="21"/>
    </row>
    <row r="11" spans="1:7" ht="12.75">
      <c r="A11" s="51" t="s">
        <v>42</v>
      </c>
      <c r="B11" s="51"/>
      <c r="C11" s="51" t="s">
        <v>43</v>
      </c>
      <c r="D11" s="51" t="s">
        <v>44</v>
      </c>
      <c r="E11" s="51" t="s">
        <v>45</v>
      </c>
      <c r="F11" s="51" t="s">
        <v>285</v>
      </c>
      <c r="G11" s="53">
        <v>263.5</v>
      </c>
    </row>
    <row r="12" spans="1:7" ht="12.75">
      <c r="A12" s="9" t="s">
        <v>46</v>
      </c>
      <c r="B12" s="9"/>
      <c r="C12" s="9" t="s">
        <v>47</v>
      </c>
      <c r="D12" s="9" t="s">
        <v>48</v>
      </c>
      <c r="E12" s="9" t="s">
        <v>45</v>
      </c>
      <c r="F12" s="9" t="s">
        <v>286</v>
      </c>
      <c r="G12" s="35">
        <v>438.28</v>
      </c>
    </row>
    <row r="13" spans="1:7" ht="12.75">
      <c r="A13" s="9" t="s">
        <v>49</v>
      </c>
      <c r="B13" s="9"/>
      <c r="C13" s="9" t="s">
        <v>50</v>
      </c>
      <c r="D13" s="9" t="s">
        <v>51</v>
      </c>
      <c r="E13" s="9" t="s">
        <v>45</v>
      </c>
      <c r="F13" s="9" t="s">
        <v>287</v>
      </c>
      <c r="G13" s="35">
        <v>650.4</v>
      </c>
    </row>
    <row r="14" spans="1:7" ht="12.75">
      <c r="A14" s="9" t="s">
        <v>52</v>
      </c>
      <c r="B14" s="9"/>
      <c r="C14" s="9" t="s">
        <v>53</v>
      </c>
      <c r="D14" s="9" t="s">
        <v>54</v>
      </c>
      <c r="E14" s="9" t="s">
        <v>45</v>
      </c>
      <c r="F14" s="9" t="s">
        <v>288</v>
      </c>
      <c r="G14" s="35">
        <v>438.28</v>
      </c>
    </row>
    <row r="15" spans="1:7" ht="12.75">
      <c r="A15" s="9" t="s">
        <v>55</v>
      </c>
      <c r="B15" s="9"/>
      <c r="C15" s="9" t="s">
        <v>56</v>
      </c>
      <c r="D15" s="9" t="s">
        <v>57</v>
      </c>
      <c r="E15" s="9" t="s">
        <v>58</v>
      </c>
      <c r="F15" s="9" t="s">
        <v>289</v>
      </c>
      <c r="G15" s="35">
        <v>302.4</v>
      </c>
    </row>
    <row r="16" spans="1:7" ht="12.75">
      <c r="A16" s="9" t="s">
        <v>59</v>
      </c>
      <c r="B16" s="9"/>
      <c r="C16" s="9" t="s">
        <v>60</v>
      </c>
      <c r="D16" s="9" t="s">
        <v>61</v>
      </c>
      <c r="E16" s="9" t="s">
        <v>45</v>
      </c>
      <c r="F16" s="9" t="s">
        <v>290</v>
      </c>
      <c r="G16" s="35">
        <v>164.4</v>
      </c>
    </row>
    <row r="17" spans="1:7" ht="12.75">
      <c r="A17" s="9" t="s">
        <v>64</v>
      </c>
      <c r="B17" s="9"/>
      <c r="C17" s="9" t="s">
        <v>65</v>
      </c>
      <c r="D17" s="9" t="s">
        <v>66</v>
      </c>
      <c r="E17" s="9" t="s">
        <v>67</v>
      </c>
      <c r="F17" s="9"/>
      <c r="G17" s="35">
        <v>3.24</v>
      </c>
    </row>
    <row r="18" spans="1:7" ht="12.75">
      <c r="A18" s="9" t="s">
        <v>68</v>
      </c>
      <c r="B18" s="9"/>
      <c r="C18" s="9" t="s">
        <v>69</v>
      </c>
      <c r="D18" s="9" t="s">
        <v>70</v>
      </c>
      <c r="E18" s="9" t="s">
        <v>67</v>
      </c>
      <c r="F18" s="9" t="s">
        <v>291</v>
      </c>
      <c r="G18" s="35">
        <v>49.04</v>
      </c>
    </row>
    <row r="19" spans="1:7" ht="12.75">
      <c r="A19" s="9" t="s">
        <v>71</v>
      </c>
      <c r="B19" s="9"/>
      <c r="C19" s="9" t="s">
        <v>72</v>
      </c>
      <c r="D19" s="9" t="s">
        <v>73</v>
      </c>
      <c r="E19" s="9" t="s">
        <v>67</v>
      </c>
      <c r="F19" s="9" t="s">
        <v>292</v>
      </c>
      <c r="G19" s="35">
        <v>52.67</v>
      </c>
    </row>
    <row r="20" spans="1:7" ht="12.75">
      <c r="A20" s="9" t="s">
        <v>76</v>
      </c>
      <c r="B20" s="9"/>
      <c r="C20" s="9" t="s">
        <v>77</v>
      </c>
      <c r="D20" s="9" t="s">
        <v>78</v>
      </c>
      <c r="E20" s="9" t="s">
        <v>67</v>
      </c>
      <c r="F20" s="9" t="s">
        <v>293</v>
      </c>
      <c r="G20" s="35">
        <v>16.2</v>
      </c>
    </row>
    <row r="21" spans="1:7" ht="12.75">
      <c r="A21" s="9" t="s">
        <v>39</v>
      </c>
      <c r="B21" s="9"/>
      <c r="C21" s="9" t="s">
        <v>79</v>
      </c>
      <c r="D21" s="9" t="s">
        <v>80</v>
      </c>
      <c r="E21" s="9" t="s">
        <v>67</v>
      </c>
      <c r="F21" s="9" t="s">
        <v>294</v>
      </c>
      <c r="G21" s="35">
        <v>3.07</v>
      </c>
    </row>
    <row r="22" spans="1:7" ht="12.75">
      <c r="A22" s="9" t="s">
        <v>62</v>
      </c>
      <c r="B22" s="9"/>
      <c r="C22" s="9" t="s">
        <v>81</v>
      </c>
      <c r="D22" s="9" t="s">
        <v>82</v>
      </c>
      <c r="E22" s="9" t="s">
        <v>67</v>
      </c>
      <c r="F22" s="9" t="s">
        <v>295</v>
      </c>
      <c r="G22" s="35">
        <v>28.08</v>
      </c>
    </row>
    <row r="23" spans="1:7" ht="12.75">
      <c r="A23" s="9" t="s">
        <v>74</v>
      </c>
      <c r="B23" s="9"/>
      <c r="C23" s="9" t="s">
        <v>85</v>
      </c>
      <c r="D23" s="9" t="s">
        <v>86</v>
      </c>
      <c r="E23" s="9" t="s">
        <v>67</v>
      </c>
      <c r="F23" s="9" t="s">
        <v>296</v>
      </c>
      <c r="G23" s="35">
        <v>29.6</v>
      </c>
    </row>
    <row r="24" spans="1:7" ht="12.75">
      <c r="A24" s="9" t="s">
        <v>89</v>
      </c>
      <c r="B24" s="9"/>
      <c r="C24" s="9" t="s">
        <v>90</v>
      </c>
      <c r="D24" s="9" t="s">
        <v>91</v>
      </c>
      <c r="E24" s="9" t="s">
        <v>67</v>
      </c>
      <c r="F24" s="9" t="s">
        <v>297</v>
      </c>
      <c r="G24" s="35">
        <v>7.23</v>
      </c>
    </row>
    <row r="25" spans="1:7" ht="12.75">
      <c r="A25" s="9" t="s">
        <v>94</v>
      </c>
      <c r="B25" s="9"/>
      <c r="C25" s="9" t="s">
        <v>95</v>
      </c>
      <c r="D25" s="9" t="s">
        <v>96</v>
      </c>
      <c r="E25" s="9" t="s">
        <v>45</v>
      </c>
      <c r="F25" s="9" t="s">
        <v>298</v>
      </c>
      <c r="G25" s="35">
        <v>556.4</v>
      </c>
    </row>
    <row r="26" spans="1:7" ht="12.75">
      <c r="A26" s="9" t="s">
        <v>83</v>
      </c>
      <c r="B26" s="9"/>
      <c r="C26" s="9" t="s">
        <v>97</v>
      </c>
      <c r="D26" s="9" t="s">
        <v>98</v>
      </c>
      <c r="E26" s="9" t="s">
        <v>99</v>
      </c>
      <c r="F26" s="9"/>
      <c r="G26" s="35">
        <v>25</v>
      </c>
    </row>
    <row r="27" spans="1:7" ht="12.75">
      <c r="A27" s="9" t="s">
        <v>87</v>
      </c>
      <c r="B27" s="9"/>
      <c r="C27" s="9" t="s">
        <v>103</v>
      </c>
      <c r="D27" s="9" t="s">
        <v>104</v>
      </c>
      <c r="E27" s="9" t="s">
        <v>45</v>
      </c>
      <c r="F27" s="9" t="s">
        <v>299</v>
      </c>
      <c r="G27" s="35">
        <v>556.4</v>
      </c>
    </row>
    <row r="28" spans="1:7" ht="12.75">
      <c r="A28" s="9" t="s">
        <v>92</v>
      </c>
      <c r="B28" s="9"/>
      <c r="C28" s="9" t="s">
        <v>108</v>
      </c>
      <c r="D28" s="9" t="s">
        <v>109</v>
      </c>
      <c r="E28" s="9" t="s">
        <v>67</v>
      </c>
      <c r="F28" s="9" t="s">
        <v>300</v>
      </c>
      <c r="G28" s="35">
        <v>1.8</v>
      </c>
    </row>
    <row r="29" spans="1:7" ht="12.75">
      <c r="A29" s="9" t="s">
        <v>107</v>
      </c>
      <c r="B29" s="9"/>
      <c r="C29" s="9" t="s">
        <v>113</v>
      </c>
      <c r="D29" s="9" t="s">
        <v>114</v>
      </c>
      <c r="E29" s="9" t="s">
        <v>67</v>
      </c>
      <c r="F29" s="9" t="s">
        <v>301</v>
      </c>
      <c r="G29" s="35">
        <v>2.56</v>
      </c>
    </row>
    <row r="30" spans="1:7" ht="12.75">
      <c r="A30" s="9" t="s">
        <v>112</v>
      </c>
      <c r="B30" s="9"/>
      <c r="C30" s="9" t="s">
        <v>115</v>
      </c>
      <c r="D30" s="9" t="s">
        <v>116</v>
      </c>
      <c r="E30" s="9" t="s">
        <v>117</v>
      </c>
      <c r="F30" s="9" t="s">
        <v>302</v>
      </c>
      <c r="G30" s="35">
        <v>1.36</v>
      </c>
    </row>
    <row r="31" spans="1:7" ht="12.75">
      <c r="A31" s="9" t="s">
        <v>105</v>
      </c>
      <c r="B31" s="9"/>
      <c r="C31" s="9" t="s">
        <v>121</v>
      </c>
      <c r="D31" s="9" t="s">
        <v>122</v>
      </c>
      <c r="E31" s="9" t="s">
        <v>45</v>
      </c>
      <c r="F31" s="9" t="s">
        <v>303</v>
      </c>
      <c r="G31" s="35">
        <v>510.01</v>
      </c>
    </row>
    <row r="32" spans="1:7" ht="12.75">
      <c r="A32" s="9" t="s">
        <v>120</v>
      </c>
      <c r="B32" s="9"/>
      <c r="C32" s="9" t="s">
        <v>124</v>
      </c>
      <c r="D32" s="9" t="s">
        <v>125</v>
      </c>
      <c r="E32" s="9" t="s">
        <v>45</v>
      </c>
      <c r="F32" s="9" t="s">
        <v>304</v>
      </c>
      <c r="G32" s="35">
        <v>501.4</v>
      </c>
    </row>
    <row r="33" spans="1:7" ht="12.75">
      <c r="A33" s="9" t="s">
        <v>123</v>
      </c>
      <c r="B33" s="9"/>
      <c r="C33" s="9" t="s">
        <v>127</v>
      </c>
      <c r="D33" s="9" t="s">
        <v>128</v>
      </c>
      <c r="E33" s="9" t="s">
        <v>45</v>
      </c>
      <c r="F33" s="9" t="s">
        <v>305</v>
      </c>
      <c r="G33" s="35">
        <v>364</v>
      </c>
    </row>
    <row r="34" spans="1:7" ht="12.75">
      <c r="A34" s="9" t="s">
        <v>126</v>
      </c>
      <c r="B34" s="9"/>
      <c r="C34" s="9" t="s">
        <v>130</v>
      </c>
      <c r="D34" s="9" t="s">
        <v>131</v>
      </c>
      <c r="E34" s="9" t="s">
        <v>45</v>
      </c>
      <c r="F34" s="9" t="s">
        <v>306</v>
      </c>
      <c r="G34" s="35">
        <v>170.4</v>
      </c>
    </row>
    <row r="35" spans="1:7" ht="12.75">
      <c r="A35" s="9" t="s">
        <v>129</v>
      </c>
      <c r="B35" s="9"/>
      <c r="C35" s="9" t="s">
        <v>133</v>
      </c>
      <c r="D35" s="9" t="s">
        <v>134</v>
      </c>
      <c r="E35" s="9" t="s">
        <v>45</v>
      </c>
      <c r="F35" s="9" t="s">
        <v>307</v>
      </c>
      <c r="G35" s="35">
        <v>72</v>
      </c>
    </row>
    <row r="36" spans="1:7" ht="12.75">
      <c r="A36" s="9" t="s">
        <v>132</v>
      </c>
      <c r="B36" s="9"/>
      <c r="C36" s="9" t="s">
        <v>137</v>
      </c>
      <c r="D36" s="9" t="s">
        <v>138</v>
      </c>
      <c r="E36" s="9" t="s">
        <v>45</v>
      </c>
      <c r="F36" s="9" t="s">
        <v>308</v>
      </c>
      <c r="G36" s="35">
        <v>854</v>
      </c>
    </row>
    <row r="37" spans="1:7" ht="12.75">
      <c r="A37" s="9" t="s">
        <v>110</v>
      </c>
      <c r="B37" s="9"/>
      <c r="C37" s="9" t="s">
        <v>140</v>
      </c>
      <c r="D37" s="9" t="s">
        <v>141</v>
      </c>
      <c r="E37" s="9" t="s">
        <v>45</v>
      </c>
      <c r="F37" s="9" t="s">
        <v>309</v>
      </c>
      <c r="G37" s="35">
        <v>854</v>
      </c>
    </row>
    <row r="38" spans="1:7" ht="12.75">
      <c r="A38" s="9" t="s">
        <v>139</v>
      </c>
      <c r="B38" s="9"/>
      <c r="C38" s="9" t="s">
        <v>143</v>
      </c>
      <c r="D38" s="9" t="s">
        <v>144</v>
      </c>
      <c r="E38" s="9" t="s">
        <v>45</v>
      </c>
      <c r="F38" s="9"/>
      <c r="G38" s="35">
        <v>854</v>
      </c>
    </row>
    <row r="39" spans="1:7" ht="12.75">
      <c r="A39" s="9" t="s">
        <v>142</v>
      </c>
      <c r="B39" s="9"/>
      <c r="C39" s="9" t="s">
        <v>148</v>
      </c>
      <c r="D39" s="9" t="s">
        <v>149</v>
      </c>
      <c r="E39" s="9" t="s">
        <v>45</v>
      </c>
      <c r="F39" s="9" t="s">
        <v>310</v>
      </c>
      <c r="G39" s="35">
        <v>166.5</v>
      </c>
    </row>
    <row r="40" spans="1:7" ht="12.75">
      <c r="A40" s="9" t="s">
        <v>147</v>
      </c>
      <c r="B40" s="9"/>
      <c r="C40" s="9" t="s">
        <v>151</v>
      </c>
      <c r="D40" s="9" t="s">
        <v>152</v>
      </c>
      <c r="E40" s="9" t="s">
        <v>45</v>
      </c>
      <c r="F40" s="9" t="s">
        <v>311</v>
      </c>
      <c r="G40" s="35">
        <v>166.5</v>
      </c>
    </row>
    <row r="41" spans="1:7" ht="12.75">
      <c r="A41" s="9" t="s">
        <v>150</v>
      </c>
      <c r="B41" s="9"/>
      <c r="C41" s="9" t="s">
        <v>154</v>
      </c>
      <c r="D41" s="9" t="s">
        <v>155</v>
      </c>
      <c r="E41" s="9" t="s">
        <v>45</v>
      </c>
      <c r="F41" s="9" t="s">
        <v>311</v>
      </c>
      <c r="G41" s="35">
        <v>166.5</v>
      </c>
    </row>
    <row r="42" spans="1:7" ht="12.75">
      <c r="A42" s="9" t="s">
        <v>153</v>
      </c>
      <c r="B42" s="9"/>
      <c r="C42" s="9" t="s">
        <v>157</v>
      </c>
      <c r="D42" s="9" t="s">
        <v>158</v>
      </c>
      <c r="E42" s="9" t="s">
        <v>45</v>
      </c>
      <c r="F42" s="9" t="s">
        <v>312</v>
      </c>
      <c r="G42" s="35">
        <v>501.3</v>
      </c>
    </row>
    <row r="43" spans="1:7" ht="12.75">
      <c r="A43" s="9" t="s">
        <v>156</v>
      </c>
      <c r="B43" s="9"/>
      <c r="C43" s="9" t="s">
        <v>174</v>
      </c>
      <c r="D43" s="9" t="s">
        <v>175</v>
      </c>
      <c r="E43" s="9" t="s">
        <v>99</v>
      </c>
      <c r="F43" s="9"/>
      <c r="G43" s="35">
        <v>4</v>
      </c>
    </row>
    <row r="44" spans="1:7" ht="12.75">
      <c r="A44" s="9" t="s">
        <v>159</v>
      </c>
      <c r="B44" s="9"/>
      <c r="C44" s="9" t="s">
        <v>177</v>
      </c>
      <c r="D44" s="9" t="s">
        <v>178</v>
      </c>
      <c r="E44" s="9" t="s">
        <v>99</v>
      </c>
      <c r="F44" s="9"/>
      <c r="G44" s="35">
        <v>2</v>
      </c>
    </row>
    <row r="45" spans="1:7" ht="12.75">
      <c r="A45" s="9" t="s">
        <v>162</v>
      </c>
      <c r="B45" s="9"/>
      <c r="C45" s="9" t="s">
        <v>180</v>
      </c>
      <c r="D45" s="9" t="s">
        <v>181</v>
      </c>
      <c r="E45" s="9" t="s">
        <v>99</v>
      </c>
      <c r="F45" s="9"/>
      <c r="G45" s="35">
        <v>2</v>
      </c>
    </row>
    <row r="46" spans="1:7" ht="12.75">
      <c r="A46" s="9" t="s">
        <v>167</v>
      </c>
      <c r="B46" s="9"/>
      <c r="C46" s="9" t="s">
        <v>185</v>
      </c>
      <c r="D46" s="9" t="s">
        <v>186</v>
      </c>
      <c r="E46" s="9" t="s">
        <v>58</v>
      </c>
      <c r="F46" s="9"/>
      <c r="G46" s="35">
        <v>14.8</v>
      </c>
    </row>
    <row r="47" spans="1:7" ht="12.75">
      <c r="A47" s="9" t="s">
        <v>170</v>
      </c>
      <c r="B47" s="9"/>
      <c r="C47" s="9" t="s">
        <v>188</v>
      </c>
      <c r="D47" s="9" t="s">
        <v>189</v>
      </c>
      <c r="E47" s="9" t="s">
        <v>99</v>
      </c>
      <c r="F47" s="9" t="s">
        <v>76</v>
      </c>
      <c r="G47" s="35">
        <v>10</v>
      </c>
    </row>
    <row r="48" spans="1:7" ht="12.75">
      <c r="A48" s="9" t="s">
        <v>173</v>
      </c>
      <c r="B48" s="9"/>
      <c r="C48" s="9" t="s">
        <v>208</v>
      </c>
      <c r="D48" s="9" t="s">
        <v>209</v>
      </c>
      <c r="E48" s="9" t="s">
        <v>58</v>
      </c>
      <c r="F48" s="9" t="s">
        <v>313</v>
      </c>
      <c r="G48" s="35">
        <v>188.7</v>
      </c>
    </row>
    <row r="49" spans="1:7" ht="12.75">
      <c r="A49" s="9" t="s">
        <v>176</v>
      </c>
      <c r="B49" s="9"/>
      <c r="C49" s="9" t="s">
        <v>214</v>
      </c>
      <c r="D49" s="9" t="s">
        <v>215</v>
      </c>
      <c r="E49" s="9" t="s">
        <v>58</v>
      </c>
      <c r="F49" s="9" t="s">
        <v>314</v>
      </c>
      <c r="G49" s="35">
        <v>160.5</v>
      </c>
    </row>
    <row r="50" spans="1:7" ht="12.75">
      <c r="A50" s="9" t="s">
        <v>179</v>
      </c>
      <c r="B50" s="9"/>
      <c r="C50" s="9" t="s">
        <v>220</v>
      </c>
      <c r="D50" s="9" t="s">
        <v>221</v>
      </c>
      <c r="E50" s="9" t="s">
        <v>67</v>
      </c>
      <c r="F50" s="9" t="s">
        <v>315</v>
      </c>
      <c r="G50" s="35">
        <v>13.97</v>
      </c>
    </row>
    <row r="51" spans="1:7" ht="12.75">
      <c r="A51" s="9" t="s">
        <v>184</v>
      </c>
      <c r="B51" s="9"/>
      <c r="C51" s="9" t="s">
        <v>223</v>
      </c>
      <c r="D51" s="9" t="s">
        <v>224</v>
      </c>
      <c r="E51" s="9" t="s">
        <v>58</v>
      </c>
      <c r="F51" s="9" t="s">
        <v>316</v>
      </c>
      <c r="G51" s="35">
        <v>241.2</v>
      </c>
    </row>
    <row r="52" spans="1:7" ht="12.75">
      <c r="A52" s="9" t="s">
        <v>187</v>
      </c>
      <c r="B52" s="9"/>
      <c r="C52" s="9" t="s">
        <v>226</v>
      </c>
      <c r="D52" s="9" t="s">
        <v>227</v>
      </c>
      <c r="E52" s="9" t="s">
        <v>58</v>
      </c>
      <c r="F52" s="9" t="s">
        <v>317</v>
      </c>
      <c r="G52" s="35">
        <v>309.2</v>
      </c>
    </row>
    <row r="53" spans="1:7" ht="12.75">
      <c r="A53" s="9" t="s">
        <v>190</v>
      </c>
      <c r="B53" s="9"/>
      <c r="C53" s="9" t="s">
        <v>228</v>
      </c>
      <c r="D53" s="9" t="s">
        <v>229</v>
      </c>
      <c r="E53" s="9" t="s">
        <v>58</v>
      </c>
      <c r="F53" s="9" t="s">
        <v>318</v>
      </c>
      <c r="G53" s="35">
        <v>68</v>
      </c>
    </row>
    <row r="54" spans="1:7" ht="12.75">
      <c r="A54" s="9" t="s">
        <v>193</v>
      </c>
      <c r="B54" s="9"/>
      <c r="C54" s="9" t="s">
        <v>230</v>
      </c>
      <c r="D54" s="9" t="s">
        <v>231</v>
      </c>
      <c r="E54" s="9" t="s">
        <v>45</v>
      </c>
      <c r="F54" s="9" t="s">
        <v>319</v>
      </c>
      <c r="G54" s="35">
        <v>24</v>
      </c>
    </row>
    <row r="55" spans="1:7" ht="12.75">
      <c r="A55" s="9" t="s">
        <v>196</v>
      </c>
      <c r="B55" s="9"/>
      <c r="C55" s="9" t="s">
        <v>233</v>
      </c>
      <c r="D55" s="9" t="s">
        <v>234</v>
      </c>
      <c r="E55" s="9" t="s">
        <v>45</v>
      </c>
      <c r="F55" s="9"/>
      <c r="G55" s="35">
        <v>24</v>
      </c>
    </row>
    <row r="56" spans="1:7" ht="12.75">
      <c r="A56" s="9" t="s">
        <v>199</v>
      </c>
      <c r="B56" s="9"/>
      <c r="C56" s="9" t="s">
        <v>241</v>
      </c>
      <c r="D56" s="9" t="s">
        <v>242</v>
      </c>
      <c r="E56" s="9" t="s">
        <v>99</v>
      </c>
      <c r="F56" s="9"/>
      <c r="G56" s="35">
        <v>8</v>
      </c>
    </row>
    <row r="57" spans="1:7" ht="12.75">
      <c r="A57" s="9" t="s">
        <v>201</v>
      </c>
      <c r="B57" s="9"/>
      <c r="C57" s="9" t="s">
        <v>244</v>
      </c>
      <c r="D57" s="9" t="s">
        <v>245</v>
      </c>
      <c r="E57" s="9" t="s">
        <v>67</v>
      </c>
      <c r="F57" s="9"/>
      <c r="G57" s="35">
        <v>2.14</v>
      </c>
    </row>
    <row r="58" spans="1:7" ht="12.75">
      <c r="A58" s="9" t="s">
        <v>204</v>
      </c>
      <c r="B58" s="9"/>
      <c r="C58" s="9" t="s">
        <v>259</v>
      </c>
      <c r="D58" s="9" t="s">
        <v>260</v>
      </c>
      <c r="E58" s="9" t="s">
        <v>58</v>
      </c>
      <c r="F58" s="9" t="s">
        <v>320</v>
      </c>
      <c r="G58" s="35">
        <v>39</v>
      </c>
    </row>
    <row r="59" spans="1:7" ht="12.75">
      <c r="A59" s="9" t="s">
        <v>207</v>
      </c>
      <c r="B59" s="9"/>
      <c r="C59" s="9" t="s">
        <v>264</v>
      </c>
      <c r="D59" s="9" t="s">
        <v>265</v>
      </c>
      <c r="E59" s="9" t="s">
        <v>58</v>
      </c>
      <c r="F59" s="9"/>
      <c r="G59" s="35">
        <v>15</v>
      </c>
    </row>
    <row r="60" spans="1:7" ht="12.75">
      <c r="A60" s="9" t="s">
        <v>210</v>
      </c>
      <c r="B60" s="9"/>
      <c r="C60" s="9" t="s">
        <v>269</v>
      </c>
      <c r="D60" s="9" t="s">
        <v>270</v>
      </c>
      <c r="E60" s="9" t="s">
        <v>58</v>
      </c>
      <c r="F60" s="9" t="s">
        <v>321</v>
      </c>
      <c r="G60" s="35">
        <v>91.5</v>
      </c>
    </row>
    <row r="61" spans="1:7" ht="12.75">
      <c r="A61" s="9" t="s">
        <v>213</v>
      </c>
      <c r="B61" s="9"/>
      <c r="C61" s="9" t="s">
        <v>274</v>
      </c>
      <c r="D61" s="9" t="s">
        <v>275</v>
      </c>
      <c r="E61" s="9" t="s">
        <v>117</v>
      </c>
      <c r="F61" s="9"/>
      <c r="G61" s="35">
        <v>189.5</v>
      </c>
    </row>
  </sheetData>
  <sheetProtection selectLockedCells="1" selectUnlockedCells="1"/>
  <mergeCells count="17">
    <mergeCell ref="A1:G1"/>
    <mergeCell ref="A2:B3"/>
    <mergeCell ref="C2:D3"/>
    <mergeCell ref="E2:E3"/>
    <mergeCell ref="F2:G3"/>
    <mergeCell ref="A4:B5"/>
    <mergeCell ref="C4:D5"/>
    <mergeCell ref="E4:E5"/>
    <mergeCell ref="F4:G5"/>
    <mergeCell ref="A6:B7"/>
    <mergeCell ref="C6:D7"/>
    <mergeCell ref="E6:E7"/>
    <mergeCell ref="F6:G7"/>
    <mergeCell ref="A8:B9"/>
    <mergeCell ref="C8:D9"/>
    <mergeCell ref="E8:E9"/>
    <mergeCell ref="F8:G9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D8" sqref="D8"/>
    </sheetView>
  </sheetViews>
  <sheetFormatPr defaultColWidth="11.421875" defaultRowHeight="12.75"/>
  <cols>
    <col min="1" max="1" width="16.421875" style="1" customWidth="1"/>
    <col min="2" max="2" width="48.7109375" style="1" customWidth="1"/>
    <col min="3" max="3" width="15.28125" style="1" customWidth="1"/>
    <col min="4" max="4" width="10.28125" style="1" customWidth="1"/>
    <col min="5" max="5" width="8.421875" style="1" customWidth="1"/>
    <col min="6" max="7" width="11.8515625" style="1" customWidth="1"/>
    <col min="8" max="8" width="19.8515625" style="1" customWidth="1"/>
    <col min="9" max="16384" width="11.421875" style="1" customWidth="1"/>
  </cols>
  <sheetData>
    <row r="1" spans="1:8" ht="21.75" customHeight="1">
      <c r="A1" s="2" t="s">
        <v>322</v>
      </c>
      <c r="B1" s="2"/>
      <c r="C1" s="2"/>
      <c r="D1" s="2"/>
      <c r="E1" s="2"/>
      <c r="F1" s="2"/>
      <c r="G1" s="2"/>
      <c r="H1" s="2"/>
    </row>
    <row r="2" spans="1:9" ht="12.75">
      <c r="A2" s="3" t="s">
        <v>1</v>
      </c>
      <c r="B2" s="4" t="s">
        <v>2</v>
      </c>
      <c r="C2" s="5" t="s">
        <v>3</v>
      </c>
      <c r="D2" s="5"/>
      <c r="E2" s="5"/>
      <c r="F2" s="5" t="s">
        <v>4</v>
      </c>
      <c r="G2" s="6"/>
      <c r="H2" s="6"/>
      <c r="I2" s="7"/>
    </row>
    <row r="3" spans="1:9" ht="12.75">
      <c r="A3" s="3"/>
      <c r="B3" s="4"/>
      <c r="C3" s="5"/>
      <c r="D3" s="5"/>
      <c r="E3" s="5"/>
      <c r="F3" s="5"/>
      <c r="G3" s="5"/>
      <c r="H3" s="6"/>
      <c r="I3" s="7"/>
    </row>
    <row r="4" spans="1:9" ht="12.75">
      <c r="A4" s="8" t="s">
        <v>5</v>
      </c>
      <c r="B4" s="9" t="s">
        <v>6</v>
      </c>
      <c r="C4" s="9" t="s">
        <v>7</v>
      </c>
      <c r="D4" s="10"/>
      <c r="E4" s="10"/>
      <c r="F4" s="9" t="s">
        <v>8</v>
      </c>
      <c r="G4" s="11"/>
      <c r="H4" s="11"/>
      <c r="I4" s="7"/>
    </row>
    <row r="5" spans="1:9" ht="12.75">
      <c r="A5" s="8"/>
      <c r="B5" s="9"/>
      <c r="C5" s="9"/>
      <c r="D5" s="9"/>
      <c r="E5" s="10"/>
      <c r="F5" s="9"/>
      <c r="G5" s="9"/>
      <c r="H5" s="11"/>
      <c r="I5" s="7"/>
    </row>
    <row r="6" spans="1:9" ht="12.75">
      <c r="A6" s="8" t="s">
        <v>9</v>
      </c>
      <c r="B6" s="9" t="s">
        <v>10</v>
      </c>
      <c r="C6" s="9" t="s">
        <v>11</v>
      </c>
      <c r="D6" s="12"/>
      <c r="E6" s="12"/>
      <c r="F6" s="9" t="s">
        <v>12</v>
      </c>
      <c r="G6" s="11"/>
      <c r="H6" s="11"/>
      <c r="I6" s="7"/>
    </row>
    <row r="7" spans="1:9" ht="12.75">
      <c r="A7" s="8"/>
      <c r="B7" s="9"/>
      <c r="C7" s="9"/>
      <c r="D7" s="9"/>
      <c r="E7" s="12"/>
      <c r="F7" s="9"/>
      <c r="G7" s="9"/>
      <c r="H7" s="11"/>
      <c r="I7" s="7"/>
    </row>
    <row r="8" spans="1:9" ht="12.75">
      <c r="A8" s="13" t="s">
        <v>13</v>
      </c>
      <c r="B8" s="14"/>
      <c r="C8" s="14" t="s">
        <v>14</v>
      </c>
      <c r="D8" s="15"/>
      <c r="E8" s="15"/>
      <c r="F8" s="14" t="s">
        <v>15</v>
      </c>
      <c r="G8" s="16"/>
      <c r="H8" s="16"/>
      <c r="I8" s="7"/>
    </row>
    <row r="9" spans="1:9" ht="12.75">
      <c r="A9" s="13"/>
      <c r="B9" s="14"/>
      <c r="C9" s="14"/>
      <c r="D9" s="14"/>
      <c r="E9" s="15"/>
      <c r="F9" s="14"/>
      <c r="G9" s="14"/>
      <c r="H9" s="16"/>
      <c r="I9" s="7"/>
    </row>
    <row r="10" spans="1:9" ht="12.75">
      <c r="A10" s="47" t="s">
        <v>22</v>
      </c>
      <c r="B10" s="48" t="s">
        <v>23</v>
      </c>
      <c r="C10" s="56" t="s">
        <v>323</v>
      </c>
      <c r="D10" s="56" t="s">
        <v>324</v>
      </c>
      <c r="E10" s="56" t="s">
        <v>325</v>
      </c>
      <c r="F10" s="56" t="s">
        <v>326</v>
      </c>
      <c r="G10" s="56" t="s">
        <v>327</v>
      </c>
      <c r="H10" s="55" t="s">
        <v>328</v>
      </c>
      <c r="I10" s="21"/>
    </row>
    <row r="11" spans="1:8" ht="12.75">
      <c r="A11" s="51" t="s">
        <v>39</v>
      </c>
      <c r="B11" s="51" t="s">
        <v>40</v>
      </c>
      <c r="C11" s="53">
        <v>517.0859</v>
      </c>
      <c r="D11" s="57" t="s">
        <v>42</v>
      </c>
      <c r="E11" s="57"/>
      <c r="F11" s="58"/>
      <c r="G11" s="58"/>
      <c r="H11" s="53"/>
    </row>
    <row r="12" spans="1:8" ht="12.75">
      <c r="A12" s="9" t="s">
        <v>62</v>
      </c>
      <c r="B12" s="9" t="s">
        <v>63</v>
      </c>
      <c r="C12" s="35">
        <v>142.06114</v>
      </c>
      <c r="D12" s="36" t="s">
        <v>42</v>
      </c>
      <c r="E12" s="36"/>
      <c r="F12" s="59"/>
      <c r="G12" s="59"/>
      <c r="H12" s="35"/>
    </row>
    <row r="13" spans="1:8" ht="12.75">
      <c r="A13" s="9" t="s">
        <v>74</v>
      </c>
      <c r="B13" s="9" t="s">
        <v>75</v>
      </c>
      <c r="C13" s="35">
        <v>174.81426</v>
      </c>
      <c r="D13" s="36" t="s">
        <v>42</v>
      </c>
      <c r="E13" s="36"/>
      <c r="F13" s="59"/>
      <c r="G13" s="59"/>
      <c r="H13" s="35"/>
    </row>
    <row r="14" spans="1:8" ht="12.75">
      <c r="A14" s="9" t="s">
        <v>87</v>
      </c>
      <c r="B14" s="9" t="s">
        <v>88</v>
      </c>
      <c r="C14" s="35">
        <v>8.9652</v>
      </c>
      <c r="D14" s="36" t="s">
        <v>42</v>
      </c>
      <c r="E14" s="36"/>
      <c r="F14" s="59"/>
      <c r="G14" s="59"/>
      <c r="H14" s="35"/>
    </row>
    <row r="15" spans="1:8" ht="12.75">
      <c r="A15" s="9" t="s">
        <v>83</v>
      </c>
      <c r="B15" s="9" t="s">
        <v>84</v>
      </c>
      <c r="C15" s="35">
        <v>0.296</v>
      </c>
      <c r="D15" s="36" t="s">
        <v>42</v>
      </c>
      <c r="E15" s="36"/>
      <c r="F15" s="59"/>
      <c r="G15" s="59"/>
      <c r="H15" s="35"/>
    </row>
    <row r="16" spans="1:8" ht="12.75">
      <c r="A16" s="9" t="s">
        <v>92</v>
      </c>
      <c r="B16" s="9" t="s">
        <v>93</v>
      </c>
      <c r="C16" s="35">
        <v>208.718984</v>
      </c>
      <c r="D16" s="36" t="s">
        <v>42</v>
      </c>
      <c r="E16" s="36"/>
      <c r="F16" s="59"/>
      <c r="G16" s="59"/>
      <c r="H16" s="35"/>
    </row>
    <row r="17" spans="1:8" ht="12.75">
      <c r="A17" s="9" t="s">
        <v>105</v>
      </c>
      <c r="B17" s="9" t="s">
        <v>106</v>
      </c>
      <c r="C17" s="35">
        <v>2.2158</v>
      </c>
      <c r="D17" s="36" t="s">
        <v>42</v>
      </c>
      <c r="E17" s="36"/>
      <c r="F17" s="59"/>
      <c r="G17" s="59"/>
      <c r="H17" s="35"/>
    </row>
    <row r="18" spans="1:8" ht="12.75">
      <c r="A18" s="9" t="s">
        <v>110</v>
      </c>
      <c r="B18" s="9" t="s">
        <v>111</v>
      </c>
      <c r="C18" s="35">
        <v>21.50264</v>
      </c>
      <c r="D18" s="36" t="s">
        <v>42</v>
      </c>
      <c r="E18" s="36"/>
      <c r="F18" s="59"/>
      <c r="G18" s="59"/>
      <c r="H18" s="35"/>
    </row>
    <row r="19" spans="1:8" ht="12.75">
      <c r="A19" s="9" t="s">
        <v>118</v>
      </c>
      <c r="B19" s="9" t="s">
        <v>119</v>
      </c>
      <c r="C19" s="35">
        <v>51.0442</v>
      </c>
      <c r="D19" s="36" t="s">
        <v>42</v>
      </c>
      <c r="E19" s="36"/>
      <c r="F19" s="59"/>
      <c r="G19" s="59"/>
      <c r="H19" s="35"/>
    </row>
    <row r="20" spans="1:8" ht="12.75">
      <c r="A20" s="9" t="s">
        <v>135</v>
      </c>
      <c r="B20" s="9" t="s">
        <v>136</v>
      </c>
      <c r="C20" s="35">
        <v>140.056</v>
      </c>
      <c r="D20" s="36" t="s">
        <v>42</v>
      </c>
      <c r="E20" s="36"/>
      <c r="F20" s="59"/>
      <c r="G20" s="59"/>
      <c r="H20" s="35"/>
    </row>
    <row r="21" spans="1:8" ht="12.75">
      <c r="A21" s="9" t="s">
        <v>145</v>
      </c>
      <c r="B21" s="9" t="s">
        <v>146</v>
      </c>
      <c r="C21" s="35">
        <v>368.901</v>
      </c>
      <c r="D21" s="36" t="s">
        <v>42</v>
      </c>
      <c r="E21" s="36"/>
      <c r="F21" s="59"/>
      <c r="G21" s="59"/>
      <c r="H21" s="35"/>
    </row>
    <row r="22" spans="1:8" ht="12.75">
      <c r="A22" s="9" t="s">
        <v>165</v>
      </c>
      <c r="B22" s="9" t="s">
        <v>166</v>
      </c>
      <c r="C22" s="35">
        <v>22</v>
      </c>
      <c r="D22" s="36" t="s">
        <v>42</v>
      </c>
      <c r="E22" s="36"/>
      <c r="F22" s="59"/>
      <c r="G22" s="59"/>
      <c r="H22" s="35"/>
    </row>
    <row r="23" spans="1:8" ht="12.75">
      <c r="A23" s="9" t="s">
        <v>182</v>
      </c>
      <c r="B23" s="9" t="s">
        <v>183</v>
      </c>
      <c r="C23" s="35">
        <v>122.70554</v>
      </c>
      <c r="D23" s="36" t="s">
        <v>42</v>
      </c>
      <c r="E23" s="36"/>
      <c r="F23" s="59"/>
      <c r="G23" s="59"/>
      <c r="H23" s="35"/>
    </row>
    <row r="24" spans="1:8" ht="12.75">
      <c r="A24" s="9" t="s">
        <v>238</v>
      </c>
      <c r="B24" s="9" t="s">
        <v>239</v>
      </c>
      <c r="C24" s="35">
        <v>18.47704</v>
      </c>
      <c r="D24" s="36" t="s">
        <v>42</v>
      </c>
      <c r="E24" s="36"/>
      <c r="F24" s="59"/>
      <c r="G24" s="59"/>
      <c r="H24" s="35"/>
    </row>
    <row r="25" spans="1:8" ht="12.75">
      <c r="A25" s="9" t="s">
        <v>252</v>
      </c>
      <c r="B25" s="9" t="s">
        <v>253</v>
      </c>
      <c r="C25" s="35">
        <v>40.68987</v>
      </c>
      <c r="D25" s="36" t="s">
        <v>42</v>
      </c>
      <c r="E25" s="36"/>
      <c r="F25" s="59"/>
      <c r="G25" s="59"/>
      <c r="H25" s="35"/>
    </row>
    <row r="26" spans="1:8" ht="12.75">
      <c r="A26" s="9" t="s">
        <v>261</v>
      </c>
      <c r="B26" s="9" t="s">
        <v>262</v>
      </c>
      <c r="C26" s="35">
        <v>2.175</v>
      </c>
      <c r="D26" s="36" t="s">
        <v>42</v>
      </c>
      <c r="E26" s="36"/>
      <c r="F26" s="59"/>
      <c r="G26" s="59"/>
      <c r="H26" s="35"/>
    </row>
    <row r="27" spans="1:8" ht="12.75">
      <c r="A27" s="9" t="s">
        <v>271</v>
      </c>
      <c r="B27" s="9" t="s">
        <v>272</v>
      </c>
      <c r="C27" s="35">
        <v>7.959</v>
      </c>
      <c r="D27" s="36" t="s">
        <v>42</v>
      </c>
      <c r="E27" s="36"/>
      <c r="F27" s="59"/>
      <c r="G27" s="59"/>
      <c r="H27" s="35"/>
    </row>
    <row r="28" spans="1:8" ht="12.75">
      <c r="A28" s="9" t="s">
        <v>329</v>
      </c>
      <c r="B28" s="9" t="s">
        <v>267</v>
      </c>
      <c r="C28" s="35">
        <v>0</v>
      </c>
      <c r="D28" s="36" t="s">
        <v>42</v>
      </c>
      <c r="E28" s="36"/>
      <c r="F28" s="59"/>
      <c r="G28" s="59"/>
      <c r="H28" s="35"/>
    </row>
  </sheetData>
  <sheetProtection selectLockedCells="1" selectUnlockedCells="1"/>
  <mergeCells count="25">
    <mergeCell ref="A1:H1"/>
    <mergeCell ref="A2:A3"/>
    <mergeCell ref="B2:B3"/>
    <mergeCell ref="C2:C3"/>
    <mergeCell ref="D2:E3"/>
    <mergeCell ref="F2:F3"/>
    <mergeCell ref="G2:H3"/>
    <mergeCell ref="A4:A5"/>
    <mergeCell ref="B4:B5"/>
    <mergeCell ref="C4:C5"/>
    <mergeCell ref="D4:E5"/>
    <mergeCell ref="F4:F5"/>
    <mergeCell ref="G4:H5"/>
    <mergeCell ref="A6:A7"/>
    <mergeCell ref="B6:B7"/>
    <mergeCell ref="C6:C7"/>
    <mergeCell ref="D6:E7"/>
    <mergeCell ref="F6:F7"/>
    <mergeCell ref="G6:H7"/>
    <mergeCell ref="A8:A9"/>
    <mergeCell ref="B8:B9"/>
    <mergeCell ref="C8:C9"/>
    <mergeCell ref="D8:E9"/>
    <mergeCell ref="F8:F9"/>
    <mergeCell ref="G8:H9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6"/>
  <sheetViews>
    <sheetView workbookViewId="0" topLeftCell="A1">
      <selection activeCell="G10" sqref="G10"/>
    </sheetView>
  </sheetViews>
  <sheetFormatPr defaultColWidth="11.421875" defaultRowHeight="12.75"/>
  <cols>
    <col min="1" max="1" width="12.421875" style="1" customWidth="1"/>
    <col min="2" max="2" width="6.57421875" style="1" customWidth="1"/>
    <col min="3" max="3" width="14.57421875" style="1" customWidth="1"/>
    <col min="4" max="4" width="33.7109375" style="1" customWidth="1"/>
    <col min="5" max="5" width="14.7109375" style="1" customWidth="1"/>
    <col min="6" max="6" width="12.8515625" style="1" customWidth="1"/>
    <col min="7" max="7" width="13.00390625" style="1" customWidth="1"/>
    <col min="8" max="8" width="14.57421875" style="1" customWidth="1"/>
    <col min="9" max="9" width="10.421875" style="1" customWidth="1"/>
    <col min="10" max="16384" width="11.421875" style="1" customWidth="1"/>
  </cols>
  <sheetData>
    <row r="1" spans="1:9" ht="21.75" customHeight="1">
      <c r="A1" s="2" t="s">
        <v>330</v>
      </c>
      <c r="B1" s="2"/>
      <c r="C1" s="2"/>
      <c r="D1" s="2"/>
      <c r="E1" s="2"/>
      <c r="F1" s="2"/>
      <c r="G1" s="2"/>
      <c r="H1" s="2"/>
      <c r="I1" s="41"/>
    </row>
    <row r="2" spans="1:10" ht="12.75">
      <c r="A2" s="3" t="s">
        <v>1</v>
      </c>
      <c r="B2" s="4" t="s">
        <v>2</v>
      </c>
      <c r="C2" s="4"/>
      <c r="D2" s="4"/>
      <c r="E2" s="5" t="s">
        <v>3</v>
      </c>
      <c r="F2" s="5"/>
      <c r="G2" s="5" t="s">
        <v>4</v>
      </c>
      <c r="H2" s="6"/>
      <c r="I2" s="6"/>
      <c r="J2" s="7"/>
    </row>
    <row r="3" spans="1:10" ht="12.75">
      <c r="A3" s="3"/>
      <c r="B3" s="4"/>
      <c r="C3" s="4"/>
      <c r="D3" s="4"/>
      <c r="E3" s="5"/>
      <c r="F3" s="5"/>
      <c r="G3" s="5"/>
      <c r="H3" s="5"/>
      <c r="I3" s="6"/>
      <c r="J3" s="7"/>
    </row>
    <row r="4" spans="1:10" ht="12.75">
      <c r="A4" s="8" t="s">
        <v>5</v>
      </c>
      <c r="B4" s="9" t="s">
        <v>6</v>
      </c>
      <c r="C4" s="9"/>
      <c r="D4" s="9"/>
      <c r="E4" s="9" t="s">
        <v>7</v>
      </c>
      <c r="F4" s="10"/>
      <c r="G4" s="9" t="s">
        <v>8</v>
      </c>
      <c r="H4" s="11"/>
      <c r="I4" s="11"/>
      <c r="J4" s="7"/>
    </row>
    <row r="5" spans="1:10" ht="12.75">
      <c r="A5" s="8"/>
      <c r="B5" s="9"/>
      <c r="C5" s="9"/>
      <c r="D5" s="9"/>
      <c r="E5" s="9"/>
      <c r="F5" s="9"/>
      <c r="G5" s="9"/>
      <c r="H5" s="9"/>
      <c r="I5" s="11"/>
      <c r="J5" s="7"/>
    </row>
    <row r="6" spans="1:10" ht="12.75">
      <c r="A6" s="8" t="s">
        <v>9</v>
      </c>
      <c r="B6" s="9" t="s">
        <v>10</v>
      </c>
      <c r="C6" s="9"/>
      <c r="D6" s="9"/>
      <c r="E6" s="9" t="s">
        <v>11</v>
      </c>
      <c r="F6" s="12"/>
      <c r="G6" s="9" t="s">
        <v>12</v>
      </c>
      <c r="H6" s="11"/>
      <c r="I6" s="11"/>
      <c r="J6" s="7"/>
    </row>
    <row r="7" spans="1:10" ht="12.75">
      <c r="A7" s="8"/>
      <c r="B7" s="9"/>
      <c r="C7" s="9"/>
      <c r="D7" s="9"/>
      <c r="E7" s="9"/>
      <c r="F7" s="9"/>
      <c r="G7" s="9"/>
      <c r="H7" s="9"/>
      <c r="I7" s="11"/>
      <c r="J7" s="7"/>
    </row>
    <row r="8" spans="1:10" ht="12.75">
      <c r="A8" s="13" t="s">
        <v>13</v>
      </c>
      <c r="B8" s="14"/>
      <c r="C8" s="14"/>
      <c r="D8" s="14"/>
      <c r="E8" s="14" t="s">
        <v>14</v>
      </c>
      <c r="F8" s="15"/>
      <c r="G8" s="14" t="s">
        <v>15</v>
      </c>
      <c r="H8" s="16"/>
      <c r="I8" s="16"/>
      <c r="J8" s="7"/>
    </row>
    <row r="9" spans="1:10" ht="12.75">
      <c r="A9" s="13"/>
      <c r="B9" s="14"/>
      <c r="C9" s="14"/>
      <c r="D9" s="14"/>
      <c r="E9" s="14"/>
      <c r="F9" s="14"/>
      <c r="G9" s="14"/>
      <c r="H9" s="14"/>
      <c r="I9" s="16"/>
      <c r="J9" s="7"/>
    </row>
    <row r="10" spans="1:10" s="66" customFormat="1" ht="12.75">
      <c r="A10" s="60" t="s">
        <v>20</v>
      </c>
      <c r="B10" s="60" t="s">
        <v>21</v>
      </c>
      <c r="C10" s="61" t="s">
        <v>22</v>
      </c>
      <c r="D10" s="62" t="s">
        <v>23</v>
      </c>
      <c r="E10" s="62"/>
      <c r="F10" s="63" t="s">
        <v>331</v>
      </c>
      <c r="G10" s="63" t="s">
        <v>332</v>
      </c>
      <c r="H10" s="63" t="s">
        <v>333</v>
      </c>
      <c r="I10" s="64" t="s">
        <v>334</v>
      </c>
      <c r="J10" s="65"/>
    </row>
    <row r="11" spans="1:9" ht="12.75">
      <c r="A11" s="31"/>
      <c r="B11" s="31"/>
      <c r="C11" s="31" t="s">
        <v>39</v>
      </c>
      <c r="D11" s="31" t="s">
        <v>40</v>
      </c>
      <c r="E11" s="31"/>
      <c r="F11" s="32">
        <f>SUM(F12:F17)</f>
        <v>0</v>
      </c>
      <c r="G11" s="32">
        <f>SUM(G12:G17)</f>
        <v>0</v>
      </c>
      <c r="H11" s="32">
        <f>G11-F11</f>
        <v>0</v>
      </c>
      <c r="I11" s="32">
        <f>SUM(I12:I17)</f>
        <v>0</v>
      </c>
    </row>
    <row r="12" spans="1:9" ht="12.75">
      <c r="A12" s="9" t="s">
        <v>42</v>
      </c>
      <c r="B12" s="9"/>
      <c r="C12" s="9" t="s">
        <v>43</v>
      </c>
      <c r="D12" s="9" t="s">
        <v>44</v>
      </c>
      <c r="E12" s="9"/>
      <c r="F12" s="35">
        <v>0</v>
      </c>
      <c r="G12" s="35">
        <v>0</v>
      </c>
      <c r="H12" s="35">
        <f>G12-F12</f>
        <v>0</v>
      </c>
      <c r="I12" s="35">
        <v>0</v>
      </c>
    </row>
    <row r="13" spans="1:9" ht="12.75">
      <c r="A13" s="9" t="s">
        <v>46</v>
      </c>
      <c r="B13" s="9"/>
      <c r="C13" s="9" t="s">
        <v>47</v>
      </c>
      <c r="D13" s="9" t="s">
        <v>48</v>
      </c>
      <c r="E13" s="9"/>
      <c r="F13" s="35">
        <v>0</v>
      </c>
      <c r="G13" s="35">
        <v>0</v>
      </c>
      <c r="H13" s="35">
        <f>G13-F13</f>
        <v>0</v>
      </c>
      <c r="I13" s="35">
        <v>0</v>
      </c>
    </row>
    <row r="14" spans="1:9" ht="12.75">
      <c r="A14" s="9" t="s">
        <v>49</v>
      </c>
      <c r="B14" s="9"/>
      <c r="C14" s="9" t="s">
        <v>50</v>
      </c>
      <c r="D14" s="9" t="s">
        <v>51</v>
      </c>
      <c r="E14" s="9"/>
      <c r="F14" s="35">
        <v>0</v>
      </c>
      <c r="G14" s="35">
        <v>0</v>
      </c>
      <c r="H14" s="35">
        <f>G14-F14</f>
        <v>0</v>
      </c>
      <c r="I14" s="35">
        <v>0</v>
      </c>
    </row>
    <row r="15" spans="1:9" ht="12.75">
      <c r="A15" s="9" t="s">
        <v>52</v>
      </c>
      <c r="B15" s="9"/>
      <c r="C15" s="9" t="s">
        <v>53</v>
      </c>
      <c r="D15" s="9" t="s">
        <v>54</v>
      </c>
      <c r="E15" s="9"/>
      <c r="F15" s="35">
        <v>0</v>
      </c>
      <c r="G15" s="35">
        <v>0</v>
      </c>
      <c r="H15" s="35">
        <f>G15-F15</f>
        <v>0</v>
      </c>
      <c r="I15" s="35">
        <v>0</v>
      </c>
    </row>
    <row r="16" spans="1:9" ht="12.75">
      <c r="A16" s="9" t="s">
        <v>55</v>
      </c>
      <c r="B16" s="9"/>
      <c r="C16" s="9" t="s">
        <v>56</v>
      </c>
      <c r="D16" s="9" t="s">
        <v>57</v>
      </c>
      <c r="E16" s="9"/>
      <c r="F16" s="35">
        <v>0</v>
      </c>
      <c r="G16" s="35">
        <v>0</v>
      </c>
      <c r="H16" s="35">
        <f>G16-F16</f>
        <v>0</v>
      </c>
      <c r="I16" s="35">
        <v>0</v>
      </c>
    </row>
    <row r="17" spans="1:9" ht="12.75">
      <c r="A17" s="9" t="s">
        <v>59</v>
      </c>
      <c r="B17" s="9"/>
      <c r="C17" s="9" t="s">
        <v>60</v>
      </c>
      <c r="D17" s="9" t="s">
        <v>61</v>
      </c>
      <c r="E17" s="9"/>
      <c r="F17" s="35">
        <v>0</v>
      </c>
      <c r="G17" s="35">
        <v>0</v>
      </c>
      <c r="H17" s="35">
        <f>G17-F17</f>
        <v>0</v>
      </c>
      <c r="I17" s="35">
        <v>0</v>
      </c>
    </row>
    <row r="18" spans="1:9" ht="12.75">
      <c r="A18" s="38"/>
      <c r="B18" s="38"/>
      <c r="C18" s="38" t="s">
        <v>62</v>
      </c>
      <c r="D18" s="38" t="s">
        <v>63</v>
      </c>
      <c r="E18" s="38"/>
      <c r="F18" s="34">
        <f>SUM(F19:F21)</f>
        <v>0</v>
      </c>
      <c r="G18" s="34">
        <f>SUM(G19:G21)</f>
        <v>0</v>
      </c>
      <c r="H18" s="34">
        <f>G18-F18</f>
        <v>0</v>
      </c>
      <c r="I18" s="34">
        <f>SUM(I19:I21)</f>
        <v>0</v>
      </c>
    </row>
    <row r="19" spans="1:9" ht="12.75">
      <c r="A19" s="9" t="s">
        <v>64</v>
      </c>
      <c r="B19" s="9"/>
      <c r="C19" s="9" t="s">
        <v>65</v>
      </c>
      <c r="D19" s="9" t="s">
        <v>66</v>
      </c>
      <c r="E19" s="9"/>
      <c r="F19" s="35">
        <v>0</v>
      </c>
      <c r="G19" s="35">
        <v>0</v>
      </c>
      <c r="H19" s="35">
        <f>G19-F19</f>
        <v>0</v>
      </c>
      <c r="I19" s="35">
        <v>0</v>
      </c>
    </row>
    <row r="20" spans="1:9" ht="12.75">
      <c r="A20" s="9" t="s">
        <v>68</v>
      </c>
      <c r="B20" s="9"/>
      <c r="C20" s="9" t="s">
        <v>69</v>
      </c>
      <c r="D20" s="9" t="s">
        <v>70</v>
      </c>
      <c r="E20" s="9"/>
      <c r="F20" s="35">
        <v>0</v>
      </c>
      <c r="G20" s="35">
        <v>0</v>
      </c>
      <c r="H20" s="35">
        <f>G20-F20</f>
        <v>0</v>
      </c>
      <c r="I20" s="35">
        <v>0</v>
      </c>
    </row>
    <row r="21" spans="1:9" ht="12.75">
      <c r="A21" s="9" t="s">
        <v>71</v>
      </c>
      <c r="B21" s="9"/>
      <c r="C21" s="9" t="s">
        <v>72</v>
      </c>
      <c r="D21" s="9" t="s">
        <v>73</v>
      </c>
      <c r="E21" s="9"/>
      <c r="F21" s="35">
        <v>0</v>
      </c>
      <c r="G21" s="35">
        <v>0</v>
      </c>
      <c r="H21" s="35">
        <f>G21-F21</f>
        <v>0</v>
      </c>
      <c r="I21" s="35">
        <v>0</v>
      </c>
    </row>
    <row r="22" spans="1:9" ht="12.75">
      <c r="A22" s="38"/>
      <c r="B22" s="38"/>
      <c r="C22" s="38" t="s">
        <v>74</v>
      </c>
      <c r="D22" s="38" t="s">
        <v>75</v>
      </c>
      <c r="E22" s="38"/>
      <c r="F22" s="34">
        <f>SUM(F23:F25)</f>
        <v>0</v>
      </c>
      <c r="G22" s="34">
        <f>SUM(G23:G25)</f>
        <v>0</v>
      </c>
      <c r="H22" s="34">
        <f>G22-F22</f>
        <v>0</v>
      </c>
      <c r="I22" s="34">
        <f>SUM(I23:I25)</f>
        <v>0</v>
      </c>
    </row>
    <row r="23" spans="1:9" ht="12.75">
      <c r="A23" s="9" t="s">
        <v>76</v>
      </c>
      <c r="B23" s="9"/>
      <c r="C23" s="9" t="s">
        <v>77</v>
      </c>
      <c r="D23" s="9" t="s">
        <v>78</v>
      </c>
      <c r="E23" s="9"/>
      <c r="F23" s="35">
        <v>0</v>
      </c>
      <c r="G23" s="35">
        <v>0</v>
      </c>
      <c r="H23" s="35">
        <f>G23-F23</f>
        <v>0</v>
      </c>
      <c r="I23" s="35">
        <v>0</v>
      </c>
    </row>
    <row r="24" spans="1:9" ht="12.75">
      <c r="A24" s="9" t="s">
        <v>39</v>
      </c>
      <c r="B24" s="9"/>
      <c r="C24" s="9" t="s">
        <v>79</v>
      </c>
      <c r="D24" s="9" t="s">
        <v>80</v>
      </c>
      <c r="E24" s="9"/>
      <c r="F24" s="35">
        <v>0</v>
      </c>
      <c r="G24" s="35">
        <v>0</v>
      </c>
      <c r="H24" s="35">
        <f>G24-F24</f>
        <v>0</v>
      </c>
      <c r="I24" s="35">
        <v>0</v>
      </c>
    </row>
    <row r="25" spans="1:9" ht="12.75">
      <c r="A25" s="9" t="s">
        <v>62</v>
      </c>
      <c r="B25" s="9"/>
      <c r="C25" s="9" t="s">
        <v>81</v>
      </c>
      <c r="D25" s="9" t="s">
        <v>82</v>
      </c>
      <c r="E25" s="9"/>
      <c r="F25" s="35">
        <v>0</v>
      </c>
      <c r="G25" s="35">
        <v>0</v>
      </c>
      <c r="H25" s="35">
        <f>G25-F25</f>
        <v>0</v>
      </c>
      <c r="I25" s="35">
        <v>0</v>
      </c>
    </row>
    <row r="26" spans="1:9" ht="12.75">
      <c r="A26" s="38"/>
      <c r="B26" s="38"/>
      <c r="C26" s="38" t="s">
        <v>83</v>
      </c>
      <c r="D26" s="38" t="s">
        <v>84</v>
      </c>
      <c r="E26" s="38"/>
      <c r="F26" s="34">
        <f>SUM(F27:F27)</f>
        <v>0</v>
      </c>
      <c r="G26" s="34">
        <f>SUM(G27:G27)</f>
        <v>0</v>
      </c>
      <c r="H26" s="34">
        <f>G26-F26</f>
        <v>0</v>
      </c>
      <c r="I26" s="34">
        <f>SUM(I27:I27)</f>
        <v>0</v>
      </c>
    </row>
    <row r="27" spans="1:9" ht="12.75">
      <c r="A27" s="9" t="s">
        <v>74</v>
      </c>
      <c r="B27" s="9"/>
      <c r="C27" s="9" t="s">
        <v>85</v>
      </c>
      <c r="D27" s="9" t="s">
        <v>86</v>
      </c>
      <c r="E27" s="9"/>
      <c r="F27" s="35">
        <v>0</v>
      </c>
      <c r="G27" s="35">
        <v>0</v>
      </c>
      <c r="H27" s="35">
        <f>G27-F27</f>
        <v>0</v>
      </c>
      <c r="I27" s="35">
        <v>0</v>
      </c>
    </row>
    <row r="28" spans="1:9" ht="12.75">
      <c r="A28" s="38"/>
      <c r="B28" s="38"/>
      <c r="C28" s="38" t="s">
        <v>87</v>
      </c>
      <c r="D28" s="38" t="s">
        <v>88</v>
      </c>
      <c r="E28" s="38"/>
      <c r="F28" s="34">
        <f>SUM(F29:F29)</f>
        <v>0</v>
      </c>
      <c r="G28" s="34">
        <f>SUM(G29:G29)</f>
        <v>0</v>
      </c>
      <c r="H28" s="34">
        <f>G28-F28</f>
        <v>0</v>
      </c>
      <c r="I28" s="34">
        <f>SUM(I29:I29)</f>
        <v>0</v>
      </c>
    </row>
    <row r="29" spans="1:9" ht="12.75">
      <c r="A29" s="9" t="s">
        <v>89</v>
      </c>
      <c r="B29" s="9"/>
      <c r="C29" s="9" t="s">
        <v>90</v>
      </c>
      <c r="D29" s="9" t="s">
        <v>91</v>
      </c>
      <c r="E29" s="9"/>
      <c r="F29" s="35">
        <v>0</v>
      </c>
      <c r="G29" s="35">
        <v>0</v>
      </c>
      <c r="H29" s="35">
        <f>G29-F29</f>
        <v>0</v>
      </c>
      <c r="I29" s="35">
        <v>0</v>
      </c>
    </row>
    <row r="30" spans="1:9" ht="12.75">
      <c r="A30" s="38"/>
      <c r="B30" s="38"/>
      <c r="C30" s="38" t="s">
        <v>92</v>
      </c>
      <c r="D30" s="38" t="s">
        <v>93</v>
      </c>
      <c r="E30" s="38"/>
      <c r="F30" s="34">
        <f>SUM(F31:F34)</f>
        <v>0</v>
      </c>
      <c r="G30" s="34">
        <f>SUM(G31:G34)</f>
        <v>0</v>
      </c>
      <c r="H30" s="34">
        <f>G30-F30</f>
        <v>0</v>
      </c>
      <c r="I30" s="34">
        <f>SUM(I31:I34)</f>
        <v>0</v>
      </c>
    </row>
    <row r="31" spans="1:9" ht="12.75">
      <c r="A31" s="9" t="s">
        <v>94</v>
      </c>
      <c r="B31" s="9"/>
      <c r="C31" s="9" t="s">
        <v>95</v>
      </c>
      <c r="D31" s="9" t="s">
        <v>96</v>
      </c>
      <c r="E31" s="9"/>
      <c r="F31" s="35">
        <v>0</v>
      </c>
      <c r="G31" s="35">
        <v>0</v>
      </c>
      <c r="H31" s="35">
        <f>G31-F31</f>
        <v>0</v>
      </c>
      <c r="I31" s="35">
        <v>0</v>
      </c>
    </row>
    <row r="32" spans="1:9" ht="12.75">
      <c r="A32" s="9" t="s">
        <v>83</v>
      </c>
      <c r="B32" s="9"/>
      <c r="C32" s="9" t="s">
        <v>97</v>
      </c>
      <c r="D32" s="9" t="s">
        <v>98</v>
      </c>
      <c r="E32" s="9"/>
      <c r="F32" s="35">
        <v>0</v>
      </c>
      <c r="G32" s="35">
        <v>0</v>
      </c>
      <c r="H32" s="35">
        <f>G32-F32</f>
        <v>0</v>
      </c>
      <c r="I32" s="35">
        <v>0</v>
      </c>
    </row>
    <row r="33" spans="1:9" ht="12.75">
      <c r="A33" s="9" t="s">
        <v>87</v>
      </c>
      <c r="B33" s="9"/>
      <c r="C33" s="9" t="s">
        <v>100</v>
      </c>
      <c r="D33" s="9" t="s">
        <v>101</v>
      </c>
      <c r="E33" s="9"/>
      <c r="F33" s="35">
        <v>0</v>
      </c>
      <c r="G33" s="35">
        <v>0</v>
      </c>
      <c r="H33" s="35">
        <f>G33-F33</f>
        <v>0</v>
      </c>
      <c r="I33" s="35">
        <v>0</v>
      </c>
    </row>
    <row r="34" spans="1:9" ht="12.75">
      <c r="A34" s="9" t="s">
        <v>92</v>
      </c>
      <c r="B34" s="9"/>
      <c r="C34" s="9" t="s">
        <v>103</v>
      </c>
      <c r="D34" s="9" t="s">
        <v>104</v>
      </c>
      <c r="E34" s="9"/>
      <c r="F34" s="35">
        <v>0</v>
      </c>
      <c r="G34" s="35">
        <v>0</v>
      </c>
      <c r="H34" s="35">
        <f>G34-F34</f>
        <v>0</v>
      </c>
      <c r="I34" s="35">
        <v>0</v>
      </c>
    </row>
    <row r="35" spans="1:9" ht="12.75">
      <c r="A35" s="38"/>
      <c r="B35" s="38"/>
      <c r="C35" s="38" t="s">
        <v>105</v>
      </c>
      <c r="D35" s="38" t="s">
        <v>106</v>
      </c>
      <c r="E35" s="38"/>
      <c r="F35" s="34">
        <f>SUM(F36:F36)</f>
        <v>0</v>
      </c>
      <c r="G35" s="34">
        <f>SUM(G36:G36)</f>
        <v>0</v>
      </c>
      <c r="H35" s="34">
        <f>G35-F35</f>
        <v>0</v>
      </c>
      <c r="I35" s="34">
        <f>SUM(I36:I36)</f>
        <v>0</v>
      </c>
    </row>
    <row r="36" spans="1:9" ht="12.75">
      <c r="A36" s="9" t="s">
        <v>107</v>
      </c>
      <c r="B36" s="9"/>
      <c r="C36" s="9" t="s">
        <v>108</v>
      </c>
      <c r="D36" s="9" t="s">
        <v>109</v>
      </c>
      <c r="E36" s="9"/>
      <c r="F36" s="35">
        <v>0</v>
      </c>
      <c r="G36" s="35">
        <v>0</v>
      </c>
      <c r="H36" s="35">
        <f>G36-F36</f>
        <v>0</v>
      </c>
      <c r="I36" s="35">
        <v>0</v>
      </c>
    </row>
    <row r="37" spans="1:9" ht="12.75">
      <c r="A37" s="38"/>
      <c r="B37" s="38"/>
      <c r="C37" s="38" t="s">
        <v>110</v>
      </c>
      <c r="D37" s="38" t="s">
        <v>111</v>
      </c>
      <c r="E37" s="38"/>
      <c r="F37" s="34">
        <f>SUM(F38:F39)</f>
        <v>0</v>
      </c>
      <c r="G37" s="34">
        <f>SUM(G38:G39)</f>
        <v>0</v>
      </c>
      <c r="H37" s="34">
        <f>G37-F37</f>
        <v>0</v>
      </c>
      <c r="I37" s="34">
        <f>SUM(I38:I39)</f>
        <v>0</v>
      </c>
    </row>
    <row r="38" spans="1:9" ht="12.75">
      <c r="A38" s="9" t="s">
        <v>112</v>
      </c>
      <c r="B38" s="9"/>
      <c r="C38" s="9" t="s">
        <v>113</v>
      </c>
      <c r="D38" s="9" t="s">
        <v>114</v>
      </c>
      <c r="E38" s="9"/>
      <c r="F38" s="35">
        <v>0</v>
      </c>
      <c r="G38" s="35">
        <v>0</v>
      </c>
      <c r="H38" s="35">
        <f>G38-F38</f>
        <v>0</v>
      </c>
      <c r="I38" s="35">
        <v>0</v>
      </c>
    </row>
    <row r="39" spans="1:9" ht="12.75">
      <c r="A39" s="9" t="s">
        <v>105</v>
      </c>
      <c r="B39" s="9"/>
      <c r="C39" s="9" t="s">
        <v>115</v>
      </c>
      <c r="D39" s="9" t="s">
        <v>116</v>
      </c>
      <c r="E39" s="9"/>
      <c r="F39" s="35">
        <v>0</v>
      </c>
      <c r="G39" s="35">
        <v>0</v>
      </c>
      <c r="H39" s="35">
        <f>G39-F39</f>
        <v>0</v>
      </c>
      <c r="I39" s="35">
        <v>0</v>
      </c>
    </row>
    <row r="40" spans="1:9" ht="12.75">
      <c r="A40" s="38"/>
      <c r="B40" s="38"/>
      <c r="C40" s="38" t="s">
        <v>118</v>
      </c>
      <c r="D40" s="38" t="s">
        <v>119</v>
      </c>
      <c r="E40" s="38"/>
      <c r="F40" s="34">
        <f>SUM(F41:F45)</f>
        <v>0</v>
      </c>
      <c r="G40" s="34">
        <f>SUM(G41:G45)</f>
        <v>0</v>
      </c>
      <c r="H40" s="34">
        <f>G40-F40</f>
        <v>0</v>
      </c>
      <c r="I40" s="34">
        <f>SUM(I41:I45)</f>
        <v>0</v>
      </c>
    </row>
    <row r="41" spans="1:9" ht="12.75">
      <c r="A41" s="9" t="s">
        <v>120</v>
      </c>
      <c r="B41" s="9"/>
      <c r="C41" s="9" t="s">
        <v>121</v>
      </c>
      <c r="D41" s="9" t="s">
        <v>122</v>
      </c>
      <c r="E41" s="9"/>
      <c r="F41" s="35">
        <v>0</v>
      </c>
      <c r="G41" s="35">
        <v>0</v>
      </c>
      <c r="H41" s="35">
        <f>G41-F41</f>
        <v>0</v>
      </c>
      <c r="I41" s="35">
        <v>0</v>
      </c>
    </row>
    <row r="42" spans="1:9" ht="12.75">
      <c r="A42" s="9" t="s">
        <v>123</v>
      </c>
      <c r="B42" s="9"/>
      <c r="C42" s="9" t="s">
        <v>124</v>
      </c>
      <c r="D42" s="9" t="s">
        <v>125</v>
      </c>
      <c r="E42" s="9"/>
      <c r="F42" s="35">
        <v>0</v>
      </c>
      <c r="G42" s="35">
        <v>0</v>
      </c>
      <c r="H42" s="35">
        <f>G42-F42</f>
        <v>0</v>
      </c>
      <c r="I42" s="35">
        <v>0</v>
      </c>
    </row>
    <row r="43" spans="1:9" ht="12.75">
      <c r="A43" s="9" t="s">
        <v>126</v>
      </c>
      <c r="B43" s="9"/>
      <c r="C43" s="9" t="s">
        <v>127</v>
      </c>
      <c r="D43" s="9" t="s">
        <v>128</v>
      </c>
      <c r="E43" s="9"/>
      <c r="F43" s="35">
        <v>0</v>
      </c>
      <c r="G43" s="35">
        <v>0</v>
      </c>
      <c r="H43" s="35">
        <f>G43-F43</f>
        <v>0</v>
      </c>
      <c r="I43" s="35">
        <v>0</v>
      </c>
    </row>
    <row r="44" spans="1:9" ht="12.75">
      <c r="A44" s="9" t="s">
        <v>129</v>
      </c>
      <c r="B44" s="9"/>
      <c r="C44" s="9" t="s">
        <v>130</v>
      </c>
      <c r="D44" s="9" t="s">
        <v>131</v>
      </c>
      <c r="E44" s="9"/>
      <c r="F44" s="35">
        <v>0</v>
      </c>
      <c r="G44" s="35">
        <v>0</v>
      </c>
      <c r="H44" s="35">
        <f>G44-F44</f>
        <v>0</v>
      </c>
      <c r="I44" s="35">
        <v>0</v>
      </c>
    </row>
    <row r="45" spans="1:9" ht="12.75">
      <c r="A45" s="9" t="s">
        <v>132</v>
      </c>
      <c r="B45" s="9"/>
      <c r="C45" s="9" t="s">
        <v>133</v>
      </c>
      <c r="D45" s="9" t="s">
        <v>134</v>
      </c>
      <c r="E45" s="9"/>
      <c r="F45" s="35">
        <v>0</v>
      </c>
      <c r="G45" s="35">
        <v>0</v>
      </c>
      <c r="H45" s="35">
        <f>G45-F45</f>
        <v>0</v>
      </c>
      <c r="I45" s="35">
        <v>0</v>
      </c>
    </row>
    <row r="46" spans="1:9" ht="12.75">
      <c r="A46" s="38"/>
      <c r="B46" s="38"/>
      <c r="C46" s="38" t="s">
        <v>135</v>
      </c>
      <c r="D46" s="38" t="s">
        <v>136</v>
      </c>
      <c r="E46" s="38"/>
      <c r="F46" s="34">
        <f>SUM(F47:F49)</f>
        <v>0</v>
      </c>
      <c r="G46" s="34">
        <f>SUM(G47:G49)</f>
        <v>0</v>
      </c>
      <c r="H46" s="34">
        <f>G46-F46</f>
        <v>0</v>
      </c>
      <c r="I46" s="34">
        <f>SUM(I47:I49)</f>
        <v>0</v>
      </c>
    </row>
    <row r="47" spans="1:9" ht="12.75">
      <c r="A47" s="9" t="s">
        <v>110</v>
      </c>
      <c r="B47" s="9"/>
      <c r="C47" s="9" t="s">
        <v>137</v>
      </c>
      <c r="D47" s="9" t="s">
        <v>138</v>
      </c>
      <c r="E47" s="9"/>
      <c r="F47" s="35">
        <v>0</v>
      </c>
      <c r="G47" s="35">
        <v>0</v>
      </c>
      <c r="H47" s="35">
        <f>G47-F47</f>
        <v>0</v>
      </c>
      <c r="I47" s="35">
        <v>0</v>
      </c>
    </row>
    <row r="48" spans="1:9" ht="12.75">
      <c r="A48" s="9" t="s">
        <v>139</v>
      </c>
      <c r="B48" s="9"/>
      <c r="C48" s="9" t="s">
        <v>140</v>
      </c>
      <c r="D48" s="9" t="s">
        <v>141</v>
      </c>
      <c r="E48" s="9"/>
      <c r="F48" s="35">
        <v>0</v>
      </c>
      <c r="G48" s="35">
        <v>0</v>
      </c>
      <c r="H48" s="35">
        <f>G48-F48</f>
        <v>0</v>
      </c>
      <c r="I48" s="35">
        <v>0</v>
      </c>
    </row>
    <row r="49" spans="1:9" ht="12.75">
      <c r="A49" s="9" t="s">
        <v>142</v>
      </c>
      <c r="B49" s="9"/>
      <c r="C49" s="9" t="s">
        <v>143</v>
      </c>
      <c r="D49" s="9" t="s">
        <v>144</v>
      </c>
      <c r="E49" s="9"/>
      <c r="F49" s="35">
        <v>0</v>
      </c>
      <c r="G49" s="35">
        <v>0</v>
      </c>
      <c r="H49" s="35">
        <f>G49-F49</f>
        <v>0</v>
      </c>
      <c r="I49" s="35">
        <v>0</v>
      </c>
    </row>
    <row r="50" spans="1:9" ht="12.75">
      <c r="A50" s="38"/>
      <c r="B50" s="38"/>
      <c r="C50" s="38" t="s">
        <v>145</v>
      </c>
      <c r="D50" s="38" t="s">
        <v>146</v>
      </c>
      <c r="E50" s="38"/>
      <c r="F50" s="34">
        <f>SUM(F51:F56)</f>
        <v>0</v>
      </c>
      <c r="G50" s="34">
        <f>SUM(G51:G56)</f>
        <v>0</v>
      </c>
      <c r="H50" s="34">
        <f>G50-F50</f>
        <v>0</v>
      </c>
      <c r="I50" s="34">
        <f>SUM(I51:I56)</f>
        <v>0</v>
      </c>
    </row>
    <row r="51" spans="1:9" ht="12.75">
      <c r="A51" s="9" t="s">
        <v>147</v>
      </c>
      <c r="B51" s="9"/>
      <c r="C51" s="9" t="s">
        <v>148</v>
      </c>
      <c r="D51" s="9" t="s">
        <v>149</v>
      </c>
      <c r="E51" s="9"/>
      <c r="F51" s="35">
        <v>0</v>
      </c>
      <c r="G51" s="35">
        <v>0</v>
      </c>
      <c r="H51" s="35">
        <f>G51-F51</f>
        <v>0</v>
      </c>
      <c r="I51" s="35">
        <v>0</v>
      </c>
    </row>
    <row r="52" spans="1:9" ht="12.75">
      <c r="A52" s="9" t="s">
        <v>150</v>
      </c>
      <c r="B52" s="9"/>
      <c r="C52" s="9" t="s">
        <v>151</v>
      </c>
      <c r="D52" s="9" t="s">
        <v>152</v>
      </c>
      <c r="E52" s="9"/>
      <c r="F52" s="35">
        <v>0</v>
      </c>
      <c r="G52" s="35">
        <v>0</v>
      </c>
      <c r="H52" s="35">
        <f>G52-F52</f>
        <v>0</v>
      </c>
      <c r="I52" s="35">
        <v>0</v>
      </c>
    </row>
    <row r="53" spans="1:9" ht="12.75">
      <c r="A53" s="9" t="s">
        <v>153</v>
      </c>
      <c r="B53" s="9"/>
      <c r="C53" s="9" t="s">
        <v>154</v>
      </c>
      <c r="D53" s="9" t="s">
        <v>155</v>
      </c>
      <c r="E53" s="9"/>
      <c r="F53" s="35">
        <v>0</v>
      </c>
      <c r="G53" s="35">
        <v>0</v>
      </c>
      <c r="H53" s="35">
        <f>G53-F53</f>
        <v>0</v>
      </c>
      <c r="I53" s="35">
        <v>0</v>
      </c>
    </row>
    <row r="54" spans="1:9" ht="12.75">
      <c r="A54" s="9" t="s">
        <v>156</v>
      </c>
      <c r="B54" s="9"/>
      <c r="C54" s="9" t="s">
        <v>157</v>
      </c>
      <c r="D54" s="9" t="s">
        <v>158</v>
      </c>
      <c r="E54" s="9"/>
      <c r="F54" s="35">
        <v>0</v>
      </c>
      <c r="G54" s="35">
        <v>0</v>
      </c>
      <c r="H54" s="35">
        <f>G54-F54</f>
        <v>0</v>
      </c>
      <c r="I54" s="35">
        <v>0</v>
      </c>
    </row>
    <row r="55" spans="1:9" ht="12.75">
      <c r="A55" s="9" t="s">
        <v>159</v>
      </c>
      <c r="B55" s="9"/>
      <c r="C55" s="9" t="s">
        <v>160</v>
      </c>
      <c r="D55" s="9" t="s">
        <v>161</v>
      </c>
      <c r="E55" s="9"/>
      <c r="F55" s="35">
        <v>0</v>
      </c>
      <c r="G55" s="35">
        <v>0</v>
      </c>
      <c r="H55" s="35">
        <f>G55-F55</f>
        <v>0</v>
      </c>
      <c r="I55" s="35">
        <v>0</v>
      </c>
    </row>
    <row r="56" spans="1:9" ht="12.75">
      <c r="A56" s="9" t="s">
        <v>162</v>
      </c>
      <c r="B56" s="9"/>
      <c r="C56" s="9" t="s">
        <v>163</v>
      </c>
      <c r="D56" s="9" t="s">
        <v>164</v>
      </c>
      <c r="E56" s="9"/>
      <c r="F56" s="35">
        <v>0</v>
      </c>
      <c r="G56" s="35">
        <v>0</v>
      </c>
      <c r="H56" s="35">
        <f>G56-F56</f>
        <v>0</v>
      </c>
      <c r="I56" s="35">
        <v>0</v>
      </c>
    </row>
    <row r="57" spans="1:9" ht="12.75">
      <c r="A57" s="38"/>
      <c r="B57" s="38"/>
      <c r="C57" s="38" t="s">
        <v>165</v>
      </c>
      <c r="D57" s="38" t="s">
        <v>166</v>
      </c>
      <c r="E57" s="38"/>
      <c r="F57" s="34">
        <f>SUM(F58:F62)</f>
        <v>0</v>
      </c>
      <c r="G57" s="34">
        <f>SUM(G58:G62)</f>
        <v>0</v>
      </c>
      <c r="H57" s="34">
        <f>G57-F57</f>
        <v>0</v>
      </c>
      <c r="I57" s="34">
        <f>SUM(I58:I62)</f>
        <v>0</v>
      </c>
    </row>
    <row r="58" spans="1:9" ht="12.75">
      <c r="A58" s="9" t="s">
        <v>167</v>
      </c>
      <c r="B58" s="9"/>
      <c r="C58" s="9" t="s">
        <v>168</v>
      </c>
      <c r="D58" s="9" t="s">
        <v>169</v>
      </c>
      <c r="E58" s="9"/>
      <c r="F58" s="35">
        <v>0</v>
      </c>
      <c r="G58" s="35">
        <v>0</v>
      </c>
      <c r="H58" s="35">
        <f>G58-F58</f>
        <v>0</v>
      </c>
      <c r="I58" s="35">
        <v>0</v>
      </c>
    </row>
    <row r="59" spans="1:9" ht="12.75">
      <c r="A59" s="9" t="s">
        <v>170</v>
      </c>
      <c r="B59" s="9"/>
      <c r="C59" s="9" t="s">
        <v>171</v>
      </c>
      <c r="D59" s="9" t="s">
        <v>172</v>
      </c>
      <c r="E59" s="9"/>
      <c r="F59" s="35">
        <v>0</v>
      </c>
      <c r="G59" s="35">
        <v>0</v>
      </c>
      <c r="H59" s="35">
        <f>G59-F59</f>
        <v>0</v>
      </c>
      <c r="I59" s="35">
        <v>0</v>
      </c>
    </row>
    <row r="60" spans="1:9" ht="12.75">
      <c r="A60" s="9" t="s">
        <v>173</v>
      </c>
      <c r="B60" s="9"/>
      <c r="C60" s="9" t="s">
        <v>174</v>
      </c>
      <c r="D60" s="9" t="s">
        <v>175</v>
      </c>
      <c r="E60" s="9"/>
      <c r="F60" s="35">
        <v>0</v>
      </c>
      <c r="G60" s="35">
        <v>0</v>
      </c>
      <c r="H60" s="35">
        <f>G60-F60</f>
        <v>0</v>
      </c>
      <c r="I60" s="35">
        <v>0</v>
      </c>
    </row>
    <row r="61" spans="1:9" ht="12.75">
      <c r="A61" s="9" t="s">
        <v>176</v>
      </c>
      <c r="B61" s="9"/>
      <c r="C61" s="9" t="s">
        <v>177</v>
      </c>
      <c r="D61" s="9" t="s">
        <v>178</v>
      </c>
      <c r="E61" s="9"/>
      <c r="F61" s="35">
        <v>0</v>
      </c>
      <c r="G61" s="35">
        <v>0</v>
      </c>
      <c r="H61" s="35">
        <f>G61-F61</f>
        <v>0</v>
      </c>
      <c r="I61" s="35">
        <v>0</v>
      </c>
    </row>
    <row r="62" spans="1:9" ht="12.75">
      <c r="A62" s="9" t="s">
        <v>179</v>
      </c>
      <c r="B62" s="9"/>
      <c r="C62" s="9" t="s">
        <v>180</v>
      </c>
      <c r="D62" s="9" t="s">
        <v>181</v>
      </c>
      <c r="E62" s="9"/>
      <c r="F62" s="35">
        <v>0</v>
      </c>
      <c r="G62" s="35">
        <v>0</v>
      </c>
      <c r="H62" s="35">
        <f>G62-F62</f>
        <v>0</v>
      </c>
      <c r="I62" s="35">
        <v>0</v>
      </c>
    </row>
    <row r="63" spans="1:9" ht="12.75">
      <c r="A63" s="38"/>
      <c r="B63" s="38"/>
      <c r="C63" s="38" t="s">
        <v>182</v>
      </c>
      <c r="D63" s="38" t="s">
        <v>183</v>
      </c>
      <c r="E63" s="38"/>
      <c r="F63" s="34">
        <f>SUM(F64:F82)</f>
        <v>0</v>
      </c>
      <c r="G63" s="34">
        <f>SUM(G64:G82)</f>
        <v>0</v>
      </c>
      <c r="H63" s="34">
        <f>G63-F63</f>
        <v>0</v>
      </c>
      <c r="I63" s="34">
        <f>SUM(I64:I82)</f>
        <v>0</v>
      </c>
    </row>
    <row r="64" spans="1:9" ht="12.75">
      <c r="A64" s="9" t="s">
        <v>184</v>
      </c>
      <c r="B64" s="9"/>
      <c r="C64" s="9" t="s">
        <v>185</v>
      </c>
      <c r="D64" s="9" t="s">
        <v>186</v>
      </c>
      <c r="E64" s="9"/>
      <c r="F64" s="35">
        <v>0</v>
      </c>
      <c r="G64" s="35">
        <v>0</v>
      </c>
      <c r="H64" s="35">
        <f>G64-F64</f>
        <v>0</v>
      </c>
      <c r="I64" s="35">
        <v>0</v>
      </c>
    </row>
    <row r="65" spans="1:9" ht="12.75">
      <c r="A65" s="9" t="s">
        <v>187</v>
      </c>
      <c r="B65" s="9"/>
      <c r="C65" s="9" t="s">
        <v>188</v>
      </c>
      <c r="D65" s="9" t="s">
        <v>189</v>
      </c>
      <c r="E65" s="9"/>
      <c r="F65" s="35">
        <v>0</v>
      </c>
      <c r="G65" s="35">
        <v>0</v>
      </c>
      <c r="H65" s="35">
        <f>G65-F65</f>
        <v>0</v>
      </c>
      <c r="I65" s="35">
        <v>0</v>
      </c>
    </row>
    <row r="66" spans="1:9" ht="12.75">
      <c r="A66" s="9" t="s">
        <v>190</v>
      </c>
      <c r="B66" s="9"/>
      <c r="C66" s="9" t="s">
        <v>191</v>
      </c>
      <c r="D66" s="9" t="s">
        <v>192</v>
      </c>
      <c r="E66" s="9"/>
      <c r="F66" s="35">
        <v>0</v>
      </c>
      <c r="G66" s="35">
        <v>0</v>
      </c>
      <c r="H66" s="35">
        <f>G66-F66</f>
        <v>0</v>
      </c>
      <c r="I66" s="35">
        <v>0</v>
      </c>
    </row>
    <row r="67" spans="1:9" ht="12.75">
      <c r="A67" s="9" t="s">
        <v>193</v>
      </c>
      <c r="B67" s="9"/>
      <c r="C67" s="9" t="s">
        <v>194</v>
      </c>
      <c r="D67" s="9" t="s">
        <v>195</v>
      </c>
      <c r="E67" s="9"/>
      <c r="F67" s="35">
        <v>0</v>
      </c>
      <c r="G67" s="35">
        <v>0</v>
      </c>
      <c r="H67" s="35">
        <f>G67-F67</f>
        <v>0</v>
      </c>
      <c r="I67" s="35">
        <v>0</v>
      </c>
    </row>
    <row r="68" spans="1:9" ht="12.75">
      <c r="A68" s="9" t="s">
        <v>196</v>
      </c>
      <c r="B68" s="9"/>
      <c r="C68" s="9" t="s">
        <v>197</v>
      </c>
      <c r="D68" s="9" t="s">
        <v>198</v>
      </c>
      <c r="E68" s="9"/>
      <c r="F68" s="35">
        <v>0</v>
      </c>
      <c r="G68" s="35">
        <v>0</v>
      </c>
      <c r="H68" s="35">
        <f>G68-F68</f>
        <v>0</v>
      </c>
      <c r="I68" s="35">
        <v>0</v>
      </c>
    </row>
    <row r="69" spans="1:9" ht="12.75">
      <c r="A69" s="9" t="s">
        <v>199</v>
      </c>
      <c r="B69" s="9"/>
      <c r="C69" s="9" t="s">
        <v>191</v>
      </c>
      <c r="D69" s="9" t="s">
        <v>200</v>
      </c>
      <c r="E69" s="9"/>
      <c r="F69" s="35">
        <v>0</v>
      </c>
      <c r="G69" s="35">
        <v>0</v>
      </c>
      <c r="H69" s="35">
        <f>G69-F69</f>
        <v>0</v>
      </c>
      <c r="I69" s="35">
        <v>0</v>
      </c>
    </row>
    <row r="70" spans="1:9" ht="12.75">
      <c r="A70" s="9" t="s">
        <v>201</v>
      </c>
      <c r="B70" s="9"/>
      <c r="C70" s="9" t="s">
        <v>202</v>
      </c>
      <c r="D70" s="9" t="s">
        <v>203</v>
      </c>
      <c r="E70" s="9"/>
      <c r="F70" s="35">
        <v>0</v>
      </c>
      <c r="G70" s="35">
        <v>0</v>
      </c>
      <c r="H70" s="35">
        <f>G70-F70</f>
        <v>0</v>
      </c>
      <c r="I70" s="35">
        <v>0</v>
      </c>
    </row>
    <row r="71" spans="1:9" ht="12.75">
      <c r="A71" s="9" t="s">
        <v>204</v>
      </c>
      <c r="B71" s="9"/>
      <c r="C71" s="9" t="s">
        <v>205</v>
      </c>
      <c r="D71" s="9" t="s">
        <v>206</v>
      </c>
      <c r="E71" s="9"/>
      <c r="F71" s="35">
        <v>0</v>
      </c>
      <c r="G71" s="35">
        <v>0</v>
      </c>
      <c r="H71" s="35">
        <f>G71-F71</f>
        <v>0</v>
      </c>
      <c r="I71" s="35">
        <v>0</v>
      </c>
    </row>
    <row r="72" spans="1:9" ht="12.75">
      <c r="A72" s="9" t="s">
        <v>207</v>
      </c>
      <c r="B72" s="9"/>
      <c r="C72" s="9" t="s">
        <v>208</v>
      </c>
      <c r="D72" s="9" t="s">
        <v>209</v>
      </c>
      <c r="E72" s="9"/>
      <c r="F72" s="35">
        <v>0</v>
      </c>
      <c r="G72" s="35">
        <v>0</v>
      </c>
      <c r="H72" s="35">
        <f>G72-F72</f>
        <v>0</v>
      </c>
      <c r="I72" s="35">
        <v>0</v>
      </c>
    </row>
    <row r="73" spans="1:9" ht="12.75">
      <c r="A73" s="9" t="s">
        <v>210</v>
      </c>
      <c r="B73" s="9"/>
      <c r="C73" s="9" t="s">
        <v>211</v>
      </c>
      <c r="D73" s="9" t="s">
        <v>212</v>
      </c>
      <c r="E73" s="9"/>
      <c r="F73" s="35">
        <v>0</v>
      </c>
      <c r="G73" s="35">
        <v>0</v>
      </c>
      <c r="H73" s="35">
        <f>G73-F73</f>
        <v>0</v>
      </c>
      <c r="I73" s="35">
        <v>0</v>
      </c>
    </row>
    <row r="74" spans="1:9" ht="12.75">
      <c r="A74" s="9" t="s">
        <v>213</v>
      </c>
      <c r="B74" s="9"/>
      <c r="C74" s="9" t="s">
        <v>214</v>
      </c>
      <c r="D74" s="9" t="s">
        <v>215</v>
      </c>
      <c r="E74" s="9"/>
      <c r="F74" s="35">
        <v>0</v>
      </c>
      <c r="G74" s="35">
        <v>0</v>
      </c>
      <c r="H74" s="35">
        <f>G74-F74</f>
        <v>0</v>
      </c>
      <c r="I74" s="35">
        <v>0</v>
      </c>
    </row>
    <row r="75" spans="1:9" ht="12.75">
      <c r="A75" s="9" t="s">
        <v>216</v>
      </c>
      <c r="B75" s="9"/>
      <c r="C75" s="9" t="s">
        <v>217</v>
      </c>
      <c r="D75" s="9" t="s">
        <v>218</v>
      </c>
      <c r="E75" s="9"/>
      <c r="F75" s="35">
        <v>0</v>
      </c>
      <c r="G75" s="35">
        <v>0</v>
      </c>
      <c r="H75" s="35">
        <f>G75-F75</f>
        <v>0</v>
      </c>
      <c r="I75" s="35">
        <v>0</v>
      </c>
    </row>
    <row r="76" spans="1:9" ht="12.75">
      <c r="A76" s="9" t="s">
        <v>219</v>
      </c>
      <c r="B76" s="9"/>
      <c r="C76" s="9" t="s">
        <v>220</v>
      </c>
      <c r="D76" s="9" t="s">
        <v>221</v>
      </c>
      <c r="E76" s="9"/>
      <c r="F76" s="35">
        <v>0</v>
      </c>
      <c r="G76" s="35">
        <v>0</v>
      </c>
      <c r="H76" s="35">
        <f>G76-F76</f>
        <v>0</v>
      </c>
      <c r="I76" s="35">
        <v>0</v>
      </c>
    </row>
    <row r="77" spans="1:9" ht="12.75">
      <c r="A77" s="9" t="s">
        <v>222</v>
      </c>
      <c r="B77" s="9"/>
      <c r="C77" s="9" t="s">
        <v>223</v>
      </c>
      <c r="D77" s="9" t="s">
        <v>224</v>
      </c>
      <c r="E77" s="9"/>
      <c r="F77" s="35">
        <v>0</v>
      </c>
      <c r="G77" s="35">
        <v>0</v>
      </c>
      <c r="H77" s="35">
        <f>G77-F77</f>
        <v>0</v>
      </c>
      <c r="I77" s="35">
        <v>0</v>
      </c>
    </row>
    <row r="78" spans="1:9" ht="12.75">
      <c r="A78" s="9" t="s">
        <v>225</v>
      </c>
      <c r="B78" s="9"/>
      <c r="C78" s="9" t="s">
        <v>226</v>
      </c>
      <c r="D78" s="9" t="s">
        <v>227</v>
      </c>
      <c r="E78" s="9"/>
      <c r="F78" s="35">
        <v>0</v>
      </c>
      <c r="G78" s="35">
        <v>0</v>
      </c>
      <c r="H78" s="35">
        <f>G78-F78</f>
        <v>0</v>
      </c>
      <c r="I78" s="35">
        <v>0</v>
      </c>
    </row>
    <row r="79" spans="1:9" ht="12.75">
      <c r="A79" s="9" t="s">
        <v>118</v>
      </c>
      <c r="B79" s="9"/>
      <c r="C79" s="9" t="s">
        <v>228</v>
      </c>
      <c r="D79" s="9" t="s">
        <v>229</v>
      </c>
      <c r="E79" s="9"/>
      <c r="F79" s="35">
        <v>0</v>
      </c>
      <c r="G79" s="35">
        <v>0</v>
      </c>
      <c r="H79" s="35">
        <f>G79-F79</f>
        <v>0</v>
      </c>
      <c r="I79" s="35">
        <v>0</v>
      </c>
    </row>
    <row r="80" spans="1:9" ht="12.75">
      <c r="A80" s="9" t="s">
        <v>135</v>
      </c>
      <c r="B80" s="9"/>
      <c r="C80" s="9" t="s">
        <v>230</v>
      </c>
      <c r="D80" s="9" t="s">
        <v>231</v>
      </c>
      <c r="E80" s="9"/>
      <c r="F80" s="35">
        <v>0</v>
      </c>
      <c r="G80" s="35">
        <v>0</v>
      </c>
      <c r="H80" s="35">
        <f>G80-F80</f>
        <v>0</v>
      </c>
      <c r="I80" s="35">
        <v>0</v>
      </c>
    </row>
    <row r="81" spans="1:9" ht="12.75">
      <c r="A81" s="9" t="s">
        <v>232</v>
      </c>
      <c r="B81" s="9"/>
      <c r="C81" s="9" t="s">
        <v>233</v>
      </c>
      <c r="D81" s="9" t="s">
        <v>234</v>
      </c>
      <c r="E81" s="9"/>
      <c r="F81" s="35">
        <v>0</v>
      </c>
      <c r="G81" s="35">
        <v>0</v>
      </c>
      <c r="H81" s="35">
        <f>G81-F81</f>
        <v>0</v>
      </c>
      <c r="I81" s="35">
        <v>0</v>
      </c>
    </row>
    <row r="82" spans="1:12" ht="12.75">
      <c r="A82" s="9" t="s">
        <v>145</v>
      </c>
      <c r="B82" s="9"/>
      <c r="C82" s="9" t="s">
        <v>235</v>
      </c>
      <c r="D82" s="9" t="s">
        <v>236</v>
      </c>
      <c r="E82" s="9" t="s">
        <v>237</v>
      </c>
      <c r="F82" s="35"/>
      <c r="H82" s="35">
        <f>ROUND(F82*AE82,2)</f>
        <v>0</v>
      </c>
      <c r="I82" s="35">
        <f>J82-H82</f>
        <v>0</v>
      </c>
      <c r="J82" s="35">
        <f>ROUND(F82*G82,2)</f>
        <v>0</v>
      </c>
      <c r="K82" s="35">
        <v>0.00032</v>
      </c>
      <c r="L82" s="35">
        <f>F82*K82</f>
        <v>0</v>
      </c>
    </row>
    <row r="83" spans="1:9" ht="12.75">
      <c r="A83" s="38"/>
      <c r="B83" s="38"/>
      <c r="C83" s="38" t="s">
        <v>238</v>
      </c>
      <c r="D83" s="38" t="s">
        <v>239</v>
      </c>
      <c r="E83" s="38"/>
      <c r="F83" s="34">
        <f>SUM(F84:F85)</f>
        <v>0</v>
      </c>
      <c r="G83" s="34">
        <f>SUM(G84:G85)</f>
        <v>0</v>
      </c>
      <c r="H83" s="34">
        <f>G83-F83</f>
        <v>0</v>
      </c>
      <c r="I83" s="34">
        <f>SUM(I84:I85)</f>
        <v>0</v>
      </c>
    </row>
    <row r="84" spans="1:9" ht="12.75">
      <c r="A84" s="9" t="s">
        <v>240</v>
      </c>
      <c r="B84" s="9"/>
      <c r="C84" s="9" t="s">
        <v>241</v>
      </c>
      <c r="D84" s="9" t="s">
        <v>242</v>
      </c>
      <c r="E84" s="9"/>
      <c r="F84" s="35">
        <v>0</v>
      </c>
      <c r="G84" s="35">
        <v>0</v>
      </c>
      <c r="H84" s="35">
        <f>G84-F84</f>
        <v>0</v>
      </c>
      <c r="I84" s="35">
        <v>0</v>
      </c>
    </row>
    <row r="85" spans="1:9" ht="12.75">
      <c r="A85" s="9" t="s">
        <v>243</v>
      </c>
      <c r="B85" s="9"/>
      <c r="C85" s="9" t="s">
        <v>244</v>
      </c>
      <c r="D85" s="9" t="s">
        <v>245</v>
      </c>
      <c r="E85" s="9"/>
      <c r="F85" s="35">
        <v>0</v>
      </c>
      <c r="G85" s="35">
        <v>0</v>
      </c>
      <c r="H85" s="35">
        <f>G85-F85</f>
        <v>0</v>
      </c>
      <c r="I85" s="35">
        <v>0</v>
      </c>
    </row>
    <row r="86" spans="1:9" ht="12.75">
      <c r="A86" s="37"/>
      <c r="B86" s="38"/>
      <c r="C86" s="38" t="s">
        <v>246</v>
      </c>
      <c r="D86" s="38" t="s">
        <v>247</v>
      </c>
      <c r="E86" s="38"/>
      <c r="F86" s="34">
        <f>SUM(F87:F87)</f>
        <v>0</v>
      </c>
      <c r="G86" s="34">
        <f>SUM(G87:G87)</f>
        <v>0</v>
      </c>
      <c r="H86" s="34">
        <f>G86-F86</f>
        <v>0</v>
      </c>
      <c r="I86" s="34">
        <f>SUM(I87:I87)</f>
        <v>0</v>
      </c>
    </row>
    <row r="87" spans="1:9" ht="12.75">
      <c r="A87" s="9" t="s">
        <v>249</v>
      </c>
      <c r="B87" s="9"/>
      <c r="C87" s="9" t="s">
        <v>250</v>
      </c>
      <c r="D87" s="9" t="s">
        <v>251</v>
      </c>
      <c r="E87" s="9"/>
      <c r="F87" s="35">
        <v>0</v>
      </c>
      <c r="G87" s="35">
        <v>0</v>
      </c>
      <c r="H87" s="35">
        <f>G87-F87</f>
        <v>0</v>
      </c>
      <c r="I87" s="35">
        <v>0</v>
      </c>
    </row>
    <row r="88" spans="1:9" ht="12.75">
      <c r="A88" s="37"/>
      <c r="B88" s="38"/>
      <c r="C88" s="38" t="s">
        <v>252</v>
      </c>
      <c r="D88" s="38" t="s">
        <v>253</v>
      </c>
      <c r="E88" s="38"/>
      <c r="F88" s="34">
        <f>SUM(F89:F90)</f>
        <v>0</v>
      </c>
      <c r="G88" s="34">
        <f>SUM(G89:G90)</f>
        <v>0</v>
      </c>
      <c r="H88" s="34">
        <f>G88-F88</f>
        <v>0</v>
      </c>
      <c r="I88" s="34">
        <f>SUM(I89:I90)</f>
        <v>0</v>
      </c>
    </row>
    <row r="89" spans="1:9" ht="12.75">
      <c r="A89" s="9" t="s">
        <v>255</v>
      </c>
      <c r="B89" s="9"/>
      <c r="C89" s="9" t="s">
        <v>256</v>
      </c>
      <c r="D89" s="9" t="s">
        <v>257</v>
      </c>
      <c r="E89" s="9"/>
      <c r="F89" s="35">
        <v>0</v>
      </c>
      <c r="G89" s="35">
        <v>0</v>
      </c>
      <c r="H89" s="35">
        <f>G89-F89</f>
        <v>0</v>
      </c>
      <c r="I89" s="35">
        <v>0</v>
      </c>
    </row>
    <row r="90" spans="1:9" ht="12.75">
      <c r="A90" s="9" t="s">
        <v>258</v>
      </c>
      <c r="B90" s="9"/>
      <c r="C90" s="9" t="s">
        <v>259</v>
      </c>
      <c r="D90" s="9" t="s">
        <v>260</v>
      </c>
      <c r="E90" s="9"/>
      <c r="F90" s="35">
        <v>0</v>
      </c>
      <c r="G90" s="35">
        <v>0</v>
      </c>
      <c r="H90" s="35">
        <f>G90-F90</f>
        <v>0</v>
      </c>
      <c r="I90" s="35">
        <v>0</v>
      </c>
    </row>
    <row r="91" spans="1:9" ht="12.75">
      <c r="A91" s="37"/>
      <c r="B91" s="38"/>
      <c r="C91" s="38" t="s">
        <v>261</v>
      </c>
      <c r="D91" s="38" t="s">
        <v>262</v>
      </c>
      <c r="E91" s="38"/>
      <c r="F91" s="34">
        <f>SUM(F92:F92)</f>
        <v>0</v>
      </c>
      <c r="G91" s="34">
        <f>SUM(G92:G92)</f>
        <v>0</v>
      </c>
      <c r="H91" s="34">
        <f>G91-F91</f>
        <v>0</v>
      </c>
      <c r="I91" s="34">
        <f>SUM(I92:I92)</f>
        <v>0</v>
      </c>
    </row>
    <row r="92" spans="1:9" ht="12.75">
      <c r="A92" s="9" t="s">
        <v>263</v>
      </c>
      <c r="B92" s="9"/>
      <c r="C92" s="9" t="s">
        <v>264</v>
      </c>
      <c r="D92" s="9" t="s">
        <v>265</v>
      </c>
      <c r="E92" s="9"/>
      <c r="F92" s="35">
        <v>0</v>
      </c>
      <c r="G92" s="35">
        <v>0</v>
      </c>
      <c r="H92" s="35">
        <f>G92-F92</f>
        <v>0</v>
      </c>
      <c r="I92" s="35">
        <v>0</v>
      </c>
    </row>
    <row r="93" spans="1:9" ht="12.75">
      <c r="A93" s="37"/>
      <c r="B93" s="38"/>
      <c r="C93" s="38" t="s">
        <v>266</v>
      </c>
      <c r="D93" s="38" t="s">
        <v>267</v>
      </c>
      <c r="E93" s="38"/>
      <c r="F93" s="34">
        <f>SUM(F94:F94)</f>
        <v>0</v>
      </c>
      <c r="G93" s="34">
        <f>SUM(G94:G94)</f>
        <v>0</v>
      </c>
      <c r="H93" s="34">
        <f>G93-F93</f>
        <v>0</v>
      </c>
      <c r="I93" s="34">
        <f>SUM(I94:I94)</f>
        <v>0</v>
      </c>
    </row>
    <row r="94" spans="1:9" ht="12.75">
      <c r="A94" s="9" t="s">
        <v>268</v>
      </c>
      <c r="B94" s="9"/>
      <c r="C94" s="9" t="s">
        <v>269</v>
      </c>
      <c r="D94" s="9" t="s">
        <v>270</v>
      </c>
      <c r="E94" s="9"/>
      <c r="F94" s="35">
        <v>0</v>
      </c>
      <c r="G94" s="35">
        <v>0</v>
      </c>
      <c r="H94" s="35">
        <f>G94-F94</f>
        <v>0</v>
      </c>
      <c r="I94" s="35">
        <v>0</v>
      </c>
    </row>
    <row r="95" spans="1:9" ht="12.75">
      <c r="A95" s="37"/>
      <c r="B95" s="38"/>
      <c r="C95" s="38" t="s">
        <v>271</v>
      </c>
      <c r="D95" s="38" t="s">
        <v>272</v>
      </c>
      <c r="E95" s="38"/>
      <c r="F95" s="34">
        <f>SUM(F96:F96)</f>
        <v>0</v>
      </c>
      <c r="G95" s="34">
        <f>SUM(G96:G96)</f>
        <v>0</v>
      </c>
      <c r="H95" s="34">
        <f>G95-F95</f>
        <v>0</v>
      </c>
      <c r="I95" s="34">
        <f>SUM(I96:I96)</f>
        <v>0</v>
      </c>
    </row>
    <row r="96" spans="1:9" ht="12.75">
      <c r="A96" s="39" t="s">
        <v>273</v>
      </c>
      <c r="B96" s="9"/>
      <c r="C96" s="9" t="s">
        <v>274</v>
      </c>
      <c r="D96" s="9" t="s">
        <v>275</v>
      </c>
      <c r="E96" s="9"/>
      <c r="F96" s="35">
        <v>0</v>
      </c>
      <c r="G96" s="35">
        <v>0</v>
      </c>
      <c r="H96" s="35">
        <f>G96-F96</f>
        <v>0</v>
      </c>
      <c r="I96" s="35">
        <v>0</v>
      </c>
    </row>
  </sheetData>
  <sheetProtection selectLockedCells="1" selectUnlockedCells="1"/>
  <mergeCells count="111">
    <mergeCell ref="A1:H1"/>
    <mergeCell ref="A2:A3"/>
    <mergeCell ref="B2:D3"/>
    <mergeCell ref="E2:E3"/>
    <mergeCell ref="F2:F3"/>
    <mergeCell ref="G2:G3"/>
    <mergeCell ref="H2:I3"/>
    <mergeCell ref="A4:A5"/>
    <mergeCell ref="B4:D5"/>
    <mergeCell ref="E4:E5"/>
    <mergeCell ref="F4:F5"/>
    <mergeCell ref="G4:G5"/>
    <mergeCell ref="H4:I5"/>
    <mergeCell ref="A6:A7"/>
    <mergeCell ref="B6:D7"/>
    <mergeCell ref="E6:E7"/>
    <mergeCell ref="F6:F7"/>
    <mergeCell ref="G6:G7"/>
    <mergeCell ref="H6:I7"/>
    <mergeCell ref="A8:A9"/>
    <mergeCell ref="B8:D9"/>
    <mergeCell ref="E8:E9"/>
    <mergeCell ref="F8:F9"/>
    <mergeCell ref="G8:G9"/>
    <mergeCell ref="H8:I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K8" sqref="K8"/>
    </sheetView>
  </sheetViews>
  <sheetFormatPr defaultColWidth="11.421875" defaultRowHeight="12.75"/>
  <cols>
    <col min="1" max="1" width="11.421875" style="1" customWidth="1"/>
    <col min="2" max="2" width="8.8515625" style="1" customWidth="1"/>
    <col min="3" max="3" width="21.7109375" style="1" customWidth="1"/>
    <col min="4" max="4" width="4.28125" style="1" customWidth="1"/>
    <col min="5" max="5" width="14.00390625" style="1" customWidth="1"/>
    <col min="6" max="6" width="22.57421875" style="1" customWidth="1"/>
    <col min="7" max="7" width="11.421875" style="1" customWidth="1"/>
    <col min="8" max="8" width="11.8515625" style="1" customWidth="1"/>
    <col min="9" max="9" width="22.421875" style="1" customWidth="1"/>
    <col min="10" max="16384" width="11.421875" style="1" customWidth="1"/>
  </cols>
  <sheetData>
    <row r="1" spans="1:9" ht="28.5" customHeight="1">
      <c r="A1" s="67" t="s">
        <v>335</v>
      </c>
      <c r="B1" s="67"/>
      <c r="C1" s="67"/>
      <c r="D1" s="67"/>
      <c r="E1" s="67"/>
      <c r="F1" s="67"/>
      <c r="G1" s="67"/>
      <c r="H1" s="67"/>
      <c r="I1" s="67"/>
    </row>
    <row r="2" spans="1:10" ht="9.75" customHeight="1">
      <c r="A2" s="3" t="s">
        <v>1</v>
      </c>
      <c r="B2" s="3"/>
      <c r="C2" s="4" t="s">
        <v>2</v>
      </c>
      <c r="D2" s="4"/>
      <c r="E2" s="5" t="s">
        <v>4</v>
      </c>
      <c r="F2" s="5"/>
      <c r="G2" s="5"/>
      <c r="H2" s="5" t="s">
        <v>336</v>
      </c>
      <c r="I2" s="6"/>
      <c r="J2" s="7"/>
    </row>
    <row r="3" spans="1:10" ht="9.75" customHeight="1">
      <c r="A3" s="3"/>
      <c r="B3" s="3"/>
      <c r="C3" s="4"/>
      <c r="D3" s="4"/>
      <c r="E3" s="5"/>
      <c r="F3" s="5"/>
      <c r="G3" s="5"/>
      <c r="H3" s="5"/>
      <c r="I3" s="6"/>
      <c r="J3" s="7"/>
    </row>
    <row r="4" spans="1:10" ht="9.75" customHeight="1">
      <c r="A4" s="8" t="s">
        <v>5</v>
      </c>
      <c r="B4" s="8"/>
      <c r="C4" s="9" t="s">
        <v>6</v>
      </c>
      <c r="D4" s="9"/>
      <c r="E4" s="9" t="s">
        <v>8</v>
      </c>
      <c r="F4" s="9"/>
      <c r="G4" s="9"/>
      <c r="H4" s="9" t="s">
        <v>336</v>
      </c>
      <c r="I4" s="11"/>
      <c r="J4" s="7"/>
    </row>
    <row r="5" spans="1:10" ht="9.75" customHeight="1">
      <c r="A5" s="8"/>
      <c r="B5" s="8"/>
      <c r="C5" s="9"/>
      <c r="D5" s="9"/>
      <c r="E5" s="9"/>
      <c r="F5" s="9"/>
      <c r="G5" s="9"/>
      <c r="H5" s="9"/>
      <c r="I5" s="11"/>
      <c r="J5" s="7"/>
    </row>
    <row r="6" spans="1:10" ht="9.75" customHeight="1">
      <c r="A6" s="8" t="s">
        <v>9</v>
      </c>
      <c r="B6" s="8"/>
      <c r="C6" s="9" t="s">
        <v>10</v>
      </c>
      <c r="D6" s="9"/>
      <c r="E6" s="9" t="s">
        <v>12</v>
      </c>
      <c r="F6" s="9"/>
      <c r="G6" s="9"/>
      <c r="H6" s="9" t="s">
        <v>336</v>
      </c>
      <c r="I6" s="11"/>
      <c r="J6" s="7"/>
    </row>
    <row r="7" spans="1:10" ht="9.75" customHeight="1">
      <c r="A7" s="8"/>
      <c r="B7" s="8"/>
      <c r="C7" s="9"/>
      <c r="D7" s="9"/>
      <c r="E7" s="9"/>
      <c r="F7" s="9"/>
      <c r="G7" s="9"/>
      <c r="H7" s="9"/>
      <c r="I7" s="11"/>
      <c r="J7" s="7"/>
    </row>
    <row r="8" spans="1:10" ht="9.75" customHeight="1">
      <c r="A8" s="8" t="s">
        <v>7</v>
      </c>
      <c r="B8" s="8"/>
      <c r="C8" s="10"/>
      <c r="D8" s="10"/>
      <c r="E8" s="9" t="s">
        <v>11</v>
      </c>
      <c r="F8" s="12"/>
      <c r="G8" s="12"/>
      <c r="H8" s="9" t="s">
        <v>337</v>
      </c>
      <c r="I8" s="11" t="s">
        <v>273</v>
      </c>
      <c r="J8" s="7"/>
    </row>
    <row r="9" spans="1:10" ht="9.75" customHeight="1">
      <c r="A9" s="8"/>
      <c r="B9" s="8"/>
      <c r="C9" s="10"/>
      <c r="D9" s="10"/>
      <c r="E9" s="9"/>
      <c r="F9" s="9"/>
      <c r="G9" s="12"/>
      <c r="H9" s="9"/>
      <c r="I9" s="11"/>
      <c r="J9" s="7"/>
    </row>
    <row r="10" spans="1:10" ht="9.75" customHeight="1">
      <c r="A10" s="68" t="s">
        <v>13</v>
      </c>
      <c r="B10" s="68"/>
      <c r="C10" s="39"/>
      <c r="D10" s="39"/>
      <c r="E10" s="39" t="s">
        <v>15</v>
      </c>
      <c r="F10" s="39"/>
      <c r="G10" s="39"/>
      <c r="H10" s="39" t="s">
        <v>338</v>
      </c>
      <c r="I10" s="69"/>
      <c r="J10" s="7"/>
    </row>
    <row r="11" spans="1:10" ht="9.75" customHeight="1">
      <c r="A11" s="68"/>
      <c r="B11" s="68"/>
      <c r="C11" s="39"/>
      <c r="D11" s="39"/>
      <c r="E11" s="39"/>
      <c r="F11" s="39"/>
      <c r="G11" s="39"/>
      <c r="H11" s="39"/>
      <c r="I11" s="69"/>
      <c r="J11" s="7"/>
    </row>
    <row r="12" spans="1:9" ht="23.25" customHeight="1">
      <c r="A12" s="70" t="s">
        <v>339</v>
      </c>
      <c r="B12" s="70"/>
      <c r="C12" s="70"/>
      <c r="D12" s="70"/>
      <c r="E12" s="70"/>
      <c r="F12" s="70"/>
      <c r="G12" s="70"/>
      <c r="H12" s="70"/>
      <c r="I12" s="70"/>
    </row>
    <row r="13" spans="1:10" ht="26.25" customHeight="1">
      <c r="A13" s="71" t="s">
        <v>340</v>
      </c>
      <c r="B13" s="72" t="s">
        <v>341</v>
      </c>
      <c r="C13" s="72"/>
      <c r="D13" s="71" t="s">
        <v>342</v>
      </c>
      <c r="E13" s="72" t="s">
        <v>343</v>
      </c>
      <c r="F13" s="72"/>
      <c r="G13" s="71" t="s">
        <v>344</v>
      </c>
      <c r="H13" s="72" t="s">
        <v>345</v>
      </c>
      <c r="I13" s="72"/>
      <c r="J13" s="7"/>
    </row>
    <row r="14" spans="1:10" ht="15" customHeight="1">
      <c r="A14" s="73" t="s">
        <v>346</v>
      </c>
      <c r="B14" s="74" t="s">
        <v>347</v>
      </c>
      <c r="C14" s="75"/>
      <c r="D14" s="74" t="s">
        <v>348</v>
      </c>
      <c r="E14" s="74"/>
      <c r="F14" s="75"/>
      <c r="G14" s="74" t="s">
        <v>349</v>
      </c>
      <c r="H14" s="74"/>
      <c r="I14" s="75"/>
      <c r="J14" s="7"/>
    </row>
    <row r="15" spans="1:10" ht="15" customHeight="1">
      <c r="A15" s="76"/>
      <c r="B15" s="74" t="s">
        <v>28</v>
      </c>
      <c r="C15" s="75"/>
      <c r="D15" s="74" t="s">
        <v>350</v>
      </c>
      <c r="E15" s="74"/>
      <c r="F15" s="75"/>
      <c r="G15" s="74" t="s">
        <v>351</v>
      </c>
      <c r="H15" s="74"/>
      <c r="I15" s="75"/>
      <c r="J15" s="7"/>
    </row>
    <row r="16" spans="1:10" ht="15" customHeight="1">
      <c r="A16" s="73" t="s">
        <v>352</v>
      </c>
      <c r="B16" s="74" t="s">
        <v>347</v>
      </c>
      <c r="C16" s="75"/>
      <c r="D16" s="74" t="s">
        <v>353</v>
      </c>
      <c r="E16" s="74"/>
      <c r="F16" s="75"/>
      <c r="G16" s="74" t="s">
        <v>354</v>
      </c>
      <c r="H16" s="74"/>
      <c r="I16" s="75"/>
      <c r="J16" s="7"/>
    </row>
    <row r="17" spans="1:10" ht="15" customHeight="1">
      <c r="A17" s="76"/>
      <c r="B17" s="74" t="s">
        <v>28</v>
      </c>
      <c r="C17" s="75"/>
      <c r="D17" s="74"/>
      <c r="E17" s="74"/>
      <c r="F17" s="77"/>
      <c r="G17" s="74" t="s">
        <v>355</v>
      </c>
      <c r="H17" s="74"/>
      <c r="I17" s="75"/>
      <c r="J17" s="7"/>
    </row>
    <row r="18" spans="1:10" ht="15" customHeight="1">
      <c r="A18" s="73" t="s">
        <v>356</v>
      </c>
      <c r="B18" s="74" t="s">
        <v>347</v>
      </c>
      <c r="C18" s="75"/>
      <c r="D18" s="74"/>
      <c r="E18" s="74"/>
      <c r="F18" s="77"/>
      <c r="G18" s="74" t="s">
        <v>267</v>
      </c>
      <c r="H18" s="74"/>
      <c r="I18" s="75"/>
      <c r="J18" s="7"/>
    </row>
    <row r="19" spans="1:10" ht="15" customHeight="1">
      <c r="A19" s="76"/>
      <c r="B19" s="74" t="s">
        <v>28</v>
      </c>
      <c r="C19" s="75"/>
      <c r="D19" s="74"/>
      <c r="E19" s="74"/>
      <c r="F19" s="77"/>
      <c r="G19" s="74" t="s">
        <v>357</v>
      </c>
      <c r="H19" s="74"/>
      <c r="I19" s="75"/>
      <c r="J19" s="7"/>
    </row>
    <row r="20" spans="1:10" ht="15" customHeight="1">
      <c r="A20" s="78" t="s">
        <v>358</v>
      </c>
      <c r="B20" s="78"/>
      <c r="C20" s="75"/>
      <c r="D20" s="74"/>
      <c r="E20" s="74"/>
      <c r="F20" s="77"/>
      <c r="G20" s="74"/>
      <c r="H20" s="74"/>
      <c r="I20" s="77"/>
      <c r="J20" s="7"/>
    </row>
    <row r="21" spans="1:10" ht="15" customHeight="1">
      <c r="A21" s="78" t="s">
        <v>359</v>
      </c>
      <c r="B21" s="78"/>
      <c r="C21" s="75"/>
      <c r="D21" s="74"/>
      <c r="E21" s="74"/>
      <c r="F21" s="77"/>
      <c r="G21" s="74"/>
      <c r="H21" s="74"/>
      <c r="I21" s="77"/>
      <c r="J21" s="7"/>
    </row>
    <row r="22" spans="1:10" ht="16.5" customHeight="1">
      <c r="A22" s="78" t="s">
        <v>360</v>
      </c>
      <c r="B22" s="78"/>
      <c r="C22" s="75"/>
      <c r="D22" s="78" t="s">
        <v>361</v>
      </c>
      <c r="E22" s="78"/>
      <c r="F22" s="75"/>
      <c r="G22" s="78" t="s">
        <v>362</v>
      </c>
      <c r="H22" s="78"/>
      <c r="I22" s="75"/>
      <c r="J22" s="7"/>
    </row>
    <row r="23" spans="1:9" ht="12.75">
      <c r="A23" s="79"/>
      <c r="B23" s="79"/>
      <c r="C23" s="79"/>
      <c r="D23" s="80"/>
      <c r="E23" s="80"/>
      <c r="F23" s="80"/>
      <c r="G23" s="80"/>
      <c r="H23" s="80"/>
      <c r="I23" s="80"/>
    </row>
    <row r="24" spans="1:9" ht="15" customHeight="1">
      <c r="A24" s="81" t="s">
        <v>363</v>
      </c>
      <c r="B24" s="81"/>
      <c r="C24" s="82"/>
      <c r="D24" s="83"/>
      <c r="E24" s="84"/>
      <c r="F24" s="84"/>
      <c r="G24" s="84"/>
      <c r="H24" s="84"/>
      <c r="I24" s="84"/>
    </row>
    <row r="25" spans="1:10" ht="15" customHeight="1">
      <c r="A25" s="81" t="s">
        <v>364</v>
      </c>
      <c r="B25" s="81"/>
      <c r="C25" s="82"/>
      <c r="D25" s="81" t="s">
        <v>365</v>
      </c>
      <c r="E25" s="81"/>
      <c r="F25" s="82"/>
      <c r="G25" s="81" t="s">
        <v>366</v>
      </c>
      <c r="H25" s="81"/>
      <c r="I25" s="82"/>
      <c r="J25" s="7"/>
    </row>
    <row r="26" spans="1:10" ht="15" customHeight="1">
      <c r="A26" s="81" t="s">
        <v>367</v>
      </c>
      <c r="B26" s="81"/>
      <c r="C26" s="82"/>
      <c r="D26" s="81" t="s">
        <v>368</v>
      </c>
      <c r="E26" s="81"/>
      <c r="F26" s="82"/>
      <c r="G26" s="81" t="s">
        <v>369</v>
      </c>
      <c r="H26" s="81"/>
      <c r="I26" s="82"/>
      <c r="J26" s="7"/>
    </row>
    <row r="27" spans="1:9" ht="12.75">
      <c r="A27" s="85"/>
      <c r="B27" s="85"/>
      <c r="C27" s="85"/>
      <c r="D27" s="85"/>
      <c r="E27" s="85"/>
      <c r="F27" s="85"/>
      <c r="G27" s="85"/>
      <c r="H27" s="85"/>
      <c r="I27" s="85"/>
    </row>
    <row r="28" spans="1:10" ht="14.25" customHeight="1">
      <c r="A28" s="86" t="s">
        <v>370</v>
      </c>
      <c r="B28" s="86"/>
      <c r="C28" s="86"/>
      <c r="D28" s="86" t="s">
        <v>371</v>
      </c>
      <c r="E28" s="86"/>
      <c r="F28" s="86"/>
      <c r="G28" s="86" t="s">
        <v>372</v>
      </c>
      <c r="H28" s="86"/>
      <c r="I28" s="86"/>
      <c r="J28" s="21"/>
    </row>
    <row r="29" spans="1:10" ht="14.25" customHeight="1">
      <c r="A29" s="87"/>
      <c r="B29" s="87"/>
      <c r="C29" s="87"/>
      <c r="D29" s="87"/>
      <c r="E29" s="87"/>
      <c r="F29" s="87"/>
      <c r="G29" s="87"/>
      <c r="H29" s="87"/>
      <c r="I29" s="87"/>
      <c r="J29" s="21"/>
    </row>
    <row r="30" spans="1:10" ht="14.25" customHeight="1">
      <c r="A30" s="87"/>
      <c r="B30" s="87"/>
      <c r="C30" s="87"/>
      <c r="D30" s="87"/>
      <c r="E30" s="87"/>
      <c r="F30" s="87"/>
      <c r="G30" s="87"/>
      <c r="H30" s="87"/>
      <c r="I30" s="87"/>
      <c r="J30" s="21"/>
    </row>
    <row r="31" spans="1:10" ht="14.25" customHeight="1">
      <c r="A31" s="88" t="s">
        <v>373</v>
      </c>
      <c r="B31" s="88"/>
      <c r="C31" s="88"/>
      <c r="D31" s="88" t="s">
        <v>373</v>
      </c>
      <c r="E31" s="88"/>
      <c r="F31" s="88"/>
      <c r="G31" s="88" t="s">
        <v>373</v>
      </c>
      <c r="H31" s="88"/>
      <c r="I31" s="88"/>
      <c r="J31" s="21"/>
    </row>
    <row r="32" spans="1:9" ht="12.75">
      <c r="A32" s="52"/>
      <c r="B32" s="52"/>
      <c r="C32" s="52"/>
      <c r="D32" s="52"/>
      <c r="E32" s="52"/>
      <c r="F32" s="52"/>
      <c r="G32" s="52"/>
      <c r="H32" s="52"/>
      <c r="I32" s="52"/>
    </row>
  </sheetData>
  <sheetProtection selectLockedCells="1" selectUnlockedCells="1"/>
  <mergeCells count="75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2012-03-30T11:17:39Z</cp:lastPrinted>
  <dcterms:modified xsi:type="dcterms:W3CDTF">2012-03-30T11:18:58Z</dcterms:modified>
  <cp:category/>
  <cp:version/>
  <cp:contentType/>
  <cp:contentStatus/>
  <cp:revision>6</cp:revision>
</cp:coreProperties>
</file>