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<sst xmlns="http://schemas.openxmlformats.org/spreadsheetml/2006/main" count="325" uniqueCount="214">
  <si>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</si>
  <si>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</si>
  <si>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</si>
  <si>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</si>
  <si>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</si>
  <si>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</si>
  <si>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</si>
  <si>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</si>
  <si>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</si>
  <si>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</si>
  <si>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</si>
  <si>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</si>
  <si>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</si>
  <si>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</si>
  <si>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</si>
  <si>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</si>
  <si>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</si>
  <si>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</si>
  <si>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</si>
  <si>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</si>
  <si>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</si>
  <si>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</si>
  <si>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</si>
  <si>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</si>
  <si>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</si>
  <si>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</si>
  <si>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</si>
  <si>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</si>
  <si>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</si>
  <si>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</si>
  <si>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</si>
  <si>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</si>
  <si>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</si>
  <si>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</si>
  <si>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</si>
  <si>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</si>
  <si>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</si>
  <si>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</si>
  <si>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</si>
  <si>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</si>
  <si>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Objekt</t>
  </si>
  <si>
    <t>Kód</t>
  </si>
  <si>
    <t>211</t>
  </si>
  <si>
    <t>211-1VD</t>
  </si>
  <si>
    <t>211001001VD</t>
  </si>
  <si>
    <t>34</t>
  </si>
  <si>
    <t>342254611R00</t>
  </si>
  <si>
    <t>61</t>
  </si>
  <si>
    <t>612421637R00</t>
  </si>
  <si>
    <t>612421231R00</t>
  </si>
  <si>
    <t>611421131R00</t>
  </si>
  <si>
    <t>64</t>
  </si>
  <si>
    <t>642940012RAA</t>
  </si>
  <si>
    <t>642944121RT3</t>
  </si>
  <si>
    <t>722</t>
  </si>
  <si>
    <t>722-01VD</t>
  </si>
  <si>
    <t>771</t>
  </si>
  <si>
    <t>771570012RAI</t>
  </si>
  <si>
    <t>771441014R00</t>
  </si>
  <si>
    <t>781</t>
  </si>
  <si>
    <t>781471107R00</t>
  </si>
  <si>
    <t>783</t>
  </si>
  <si>
    <t>783220010RA0</t>
  </si>
  <si>
    <t>784</t>
  </si>
  <si>
    <t>784402803R00</t>
  </si>
  <si>
    <t>784414301R00</t>
  </si>
  <si>
    <t>784195212R00</t>
  </si>
  <si>
    <t>94</t>
  </si>
  <si>
    <t>941955001R00</t>
  </si>
  <si>
    <t>96</t>
  </si>
  <si>
    <t>962031132R00</t>
  </si>
  <si>
    <t>965081713RT2</t>
  </si>
  <si>
    <t>968072455R00</t>
  </si>
  <si>
    <t>97</t>
  </si>
  <si>
    <t>971033631R00</t>
  </si>
  <si>
    <t>H00</t>
  </si>
  <si>
    <t>998001011R00</t>
  </si>
  <si>
    <t>H01</t>
  </si>
  <si>
    <t>998011032R00</t>
  </si>
  <si>
    <t>S</t>
  </si>
  <si>
    <t>979082212R00</t>
  </si>
  <si>
    <t>597813663</t>
  </si>
  <si>
    <t>59764210</t>
  </si>
  <si>
    <t>Budova u Jelena</t>
  </si>
  <si>
    <t>Rekonstrukce</t>
  </si>
  <si>
    <t>Bystřice</t>
  </si>
  <si>
    <t>Zkrácený popis</t>
  </si>
  <si>
    <t>Odvodňovací sanační zářezy a žebra</t>
  </si>
  <si>
    <t>Nová elektroinstalace vč.přípomocí (WC 1NP + přízemí)</t>
  </si>
  <si>
    <t>Kompletace elektro (vypínač.tango,přímotopy,svítidla standart)</t>
  </si>
  <si>
    <t>Stěny a příčky</t>
  </si>
  <si>
    <t>Příčky z desek pórobetonových tl. 100 mm (WC 1patro)</t>
  </si>
  <si>
    <t>Úprava povrchů vnitřní</t>
  </si>
  <si>
    <t>Omítka vnitřní zdiva, MVC, štuková(WC 1 patro)</t>
  </si>
  <si>
    <t>Oprava vápen.omítek stěn do 10 % pl. - štukových (WC přízemí)</t>
  </si>
  <si>
    <t>Oprava váp. omítek stropů do 5% plochy - štukových (WC přízemí)</t>
  </si>
  <si>
    <t>Výplně otvorů</t>
  </si>
  <si>
    <t>Dveře jednokřídlové 70/197, překlad, zárubeň, práh (WC 1patro)</t>
  </si>
  <si>
    <t>Osazení ocelových zárubní dodatečně do 2,5 m2.(WC-přízemí)</t>
  </si>
  <si>
    <t>Vnitřní vodovod</t>
  </si>
  <si>
    <t>Zdravotní technika vč.st.přípomocí+kompletace</t>
  </si>
  <si>
    <t>Podlahy z dlaždic</t>
  </si>
  <si>
    <t>Dlažba z dlaždic keramických  (WC 1patro)</t>
  </si>
  <si>
    <t>Obklad soklíků (WC 1patro)</t>
  </si>
  <si>
    <t>Dlažba z dlaždic keramických (WC přízemí)</t>
  </si>
  <si>
    <t>Obklady (keramické)</t>
  </si>
  <si>
    <t>Obklad vnitř.stěn,keram.(WC 1patro)</t>
  </si>
  <si>
    <t>Obklad vnitř.stěn,keram. (WC přízemí)</t>
  </si>
  <si>
    <t>Nátěry</t>
  </si>
  <si>
    <t>Nátěr kovových konstrukcí syntetický (zárubně WC 1patro)</t>
  </si>
  <si>
    <t>Nátěr kovových konstrukcí syntetický (zárubně WC přízemí)</t>
  </si>
  <si>
    <t>Malby</t>
  </si>
  <si>
    <t>Odstranění malby oškrábáním (WC 1patro)</t>
  </si>
  <si>
    <t>Penetrace podkladu nátěrem (WC 1patro)</t>
  </si>
  <si>
    <t>Malba tekutá Primalex Plus, bílá, 2 x (WC 1patro)</t>
  </si>
  <si>
    <t>Penetrace podkladu nátěrem (WC přízemí)</t>
  </si>
  <si>
    <t>Malba tekutá Primalex Plus, bílá, 2 x(WC přízemí)</t>
  </si>
  <si>
    <t>Lešení a stavební výtahy</t>
  </si>
  <si>
    <t>Lešení lehké pomocné, výška podlahy do 1,2 m</t>
  </si>
  <si>
    <t>Bourání konstrukcí</t>
  </si>
  <si>
    <t>Bourání příček cihelných tl. 10 cm (WC 1 patro)</t>
  </si>
  <si>
    <t>Bourání dlaždic a obkladu keram. tl. 1cm, nad 1m2 (WC 1 patro)</t>
  </si>
  <si>
    <t>Vybourání kovových dveřních zárubní pl. do 2 m2(WC-přízemí)</t>
  </si>
  <si>
    <t>Prorážení otvorů a ostatní bourací práce</t>
  </si>
  <si>
    <t>Vybourání otv. zeď cihel. pl.4 m2, tl.15 cm, MVC (WC 1patro)</t>
  </si>
  <si>
    <t>Běžné stavební práce</t>
  </si>
  <si>
    <t>Uložení sutě na skládku</t>
  </si>
  <si>
    <t>Budovy občanské výstavby</t>
  </si>
  <si>
    <t>Přesun hmot pro budovy z bloků výšky do 12 m</t>
  </si>
  <si>
    <t>Přesuny sutí</t>
  </si>
  <si>
    <t>Vodorovná doprava suti po suchu do 50 m</t>
  </si>
  <si>
    <t>Ostatní materiál</t>
  </si>
  <si>
    <t>Obkládačka (WC 1patro)</t>
  </si>
  <si>
    <t>Dlažba (WC 1patro)</t>
  </si>
  <si>
    <t>Obkládačka (WC přízemí)</t>
  </si>
  <si>
    <t>Dlažba (WC přízemí)</t>
  </si>
  <si>
    <t>Doba výstavby:</t>
  </si>
  <si>
    <t>Začátek výstavby:</t>
  </si>
  <si>
    <t>Konec výstavby:</t>
  </si>
  <si>
    <t>Zpracováno dne:</t>
  </si>
  <si>
    <t>M.j.</t>
  </si>
  <si>
    <t>soubor</t>
  </si>
  <si>
    <t>m2</t>
  </si>
  <si>
    <t>kus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</si>
  <si>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</si>
  <si>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</si>
  <si>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</si>
  <si>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</si>
  <si>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</si>
  <si>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</si>
  <si>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</si>
  <si>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</si>
  <si>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</si>
  <si>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</si>
  <si>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</si>
  <si>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</si>
  <si>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</si>
  <si>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</si>
  <si>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</si>
  <si>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</si>
  <si>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</si>
  <si>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</si>
  <si>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</si>
  <si>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</si>
  <si>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</si>
  <si>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</si>
  <si>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</si>
  <si>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</si>
  <si>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</si>
  <si>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</si>
  <si>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</si>
  <si>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</si>
  <si>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</si>
  <si>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</si>
  <si>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</si>
  <si>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</si>
  <si>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</si>
  <si>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</si>
  <si>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</si>
  <si>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</si>
  <si>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</si>
  <si>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</si>
  <si>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10%</t>
  </si>
  <si>
    <t>Základ 20%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</si>
  <si>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</si>
  <si>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</si>
  <si>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</si>
  <si>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</si>
  <si>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</si>
  <si>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</si>
  <si>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</si>
  <si>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</si>
  <si>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</si>
  <si>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10%</t>
  </si>
  <si>
    <t>DPH 20%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</si>
  <si>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</si>
  <si>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</si>
  <si>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</si>
  <si>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</si>
  <si>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</si>
  <si>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</si>
  <si>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</si>
  <si>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</si>
  <si>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</si>
  <si>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</si>
  <si>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</si>
  <si>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</si>
  <si>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</si>
  <si>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</si>
  <si>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</si>
  <si>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</si>
  <si>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</si>
  <si>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Rekonstrukce WC</t>
  </si>
  <si>
    <t>Milan Vosátka ml.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</si>
</sst>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4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2" borderId="1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right" vertical="center"/>
      <protection/>
    </xf>
    <xf numFmtId="0" fontId="7" fillId="2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31" xfId="0" applyNumberFormat="1" applyFont="1" applyFill="1" applyBorder="1" applyAlignment="1" applyProtection="1">
      <alignment horizontal="left" vertical="center"/>
      <protection/>
    </xf>
    <xf numFmtId="0" fontId="8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left" vertical="center"/>
      <protection/>
    </xf>
    <xf numFmtId="49" fontId="8" fillId="0" borderId="33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49" fontId="7" fillId="0" borderId="36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49" fontId="7" fillId="2" borderId="36" xfId="0" applyNumberFormat="1" applyFont="1" applyFill="1" applyBorder="1" applyAlignment="1" applyProtection="1">
      <alignment horizontal="left" vertical="center"/>
      <protection/>
    </xf>
    <xf numFmtId="0" fontId="7" fillId="2" borderId="19" xfId="0" applyNumberFormat="1" applyFont="1" applyFill="1" applyBorder="1" applyAlignment="1" applyProtection="1">
      <alignment horizontal="left" vertical="center"/>
      <protection/>
    </xf>
    <xf numFmtId="49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14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workbookViewId="0" topLeftCell="A1">
      <selection activeCell="H10" sqref="H10:J10"/>
    </sheetView>
  </sheetViews>
  <sheetFormatPr defaultColWidth="9.14062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ht="12.75">
      <c r="A2" s="65" t="s">
        <v>1</v>
      </c>
      <c r="B2" s="56"/>
      <c r="C2" s="56"/>
      <c r="D2" s="46" t="s">
        <v>83</v>
      </c>
      <c r="E2" s="55" t="s">
        <v>136</v>
      </c>
      <c r="F2" s="56"/>
      <c r="G2" s="55"/>
      <c r="H2" s="56"/>
      <c r="I2" s="55" t="s">
        <v>152</v>
      </c>
      <c r="J2" s="55"/>
      <c r="K2" s="56"/>
      <c r="L2" s="57"/>
      <c r="M2" s="26"/>
    </row>
    <row r="3" spans="1:13" ht="12.75">
      <c r="A3" s="66"/>
      <c r="B3" s="58"/>
      <c r="C3" s="58"/>
      <c r="D3" s="62"/>
      <c r="E3" s="58"/>
      <c r="F3" s="58"/>
      <c r="G3" s="58"/>
      <c r="H3" s="58"/>
      <c r="I3" s="58"/>
      <c r="J3" s="58"/>
      <c r="K3" s="58"/>
      <c r="L3" s="59"/>
      <c r="M3" s="26"/>
    </row>
    <row r="4" spans="1:13" ht="12.75">
      <c r="A4" s="60" t="s">
        <v>2</v>
      </c>
      <c r="B4" s="58"/>
      <c r="C4" s="58"/>
      <c r="D4" s="53" t="s">
        <v>212</v>
      </c>
      <c r="E4" s="53" t="s">
        <v>137</v>
      </c>
      <c r="F4" s="58"/>
      <c r="G4" s="25" t="s">
        <v>5</v>
      </c>
      <c r="H4" s="58"/>
      <c r="I4" s="53" t="s">
        <v>153</v>
      </c>
      <c r="J4" s="53"/>
      <c r="K4" s="58"/>
      <c r="L4" s="59"/>
      <c r="M4" s="26"/>
    </row>
    <row r="5" spans="1:13" ht="12.75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26"/>
    </row>
    <row r="6" spans="1:13" ht="12.75">
      <c r="A6" s="60" t="s">
        <v>3</v>
      </c>
      <c r="B6" s="58"/>
      <c r="C6" s="58"/>
      <c r="D6" s="53" t="s">
        <v>85</v>
      </c>
      <c r="E6" s="53" t="s">
        <v>138</v>
      </c>
      <c r="F6" s="58"/>
      <c r="G6" s="58"/>
      <c r="H6" s="58"/>
      <c r="I6" s="53" t="s">
        <v>154</v>
      </c>
      <c r="J6" s="53"/>
      <c r="K6" s="58"/>
      <c r="L6" s="59"/>
      <c r="M6" s="26"/>
    </row>
    <row r="7" spans="1:13" ht="12.75">
      <c r="A7" s="66"/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26"/>
    </row>
    <row r="8" spans="1:13" ht="12.75">
      <c r="A8" s="60" t="s">
        <v>4</v>
      </c>
      <c r="B8" s="58"/>
      <c r="C8" s="58"/>
      <c r="D8" s="53"/>
      <c r="E8" s="53" t="s">
        <v>139</v>
      </c>
      <c r="F8" s="58"/>
      <c r="G8" s="25" t="s">
        <v>5</v>
      </c>
      <c r="H8" s="58"/>
      <c r="I8" s="53" t="s">
        <v>155</v>
      </c>
      <c r="J8" s="53" t="s">
        <v>213</v>
      </c>
      <c r="K8" s="58"/>
      <c r="L8" s="59"/>
      <c r="M8" s="26"/>
    </row>
    <row r="9" spans="1:13" ht="12.75">
      <c r="A9" s="61"/>
      <c r="B9" s="54"/>
      <c r="C9" s="54"/>
      <c r="D9" s="54"/>
      <c r="E9" s="54"/>
      <c r="F9" s="54"/>
      <c r="G9" s="54"/>
      <c r="H9" s="54"/>
      <c r="I9" s="54"/>
      <c r="J9" s="54"/>
      <c r="K9" s="54"/>
      <c r="L9" s="24"/>
      <c r="M9" s="26"/>
    </row>
    <row r="10" spans="1:13" ht="12.75">
      <c r="A10" s="2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16" t="s">
        <v>147</v>
      </c>
      <c r="H10" s="48" t="s">
        <v>149</v>
      </c>
      <c r="I10" s="49"/>
      <c r="J10" s="50"/>
      <c r="K10" s="48" t="s">
        <v>158</v>
      </c>
      <c r="L10" s="50"/>
      <c r="M10" s="27"/>
    </row>
    <row r="11" spans="1:24" ht="12.75">
      <c r="A11" s="3" t="s">
        <v>6</v>
      </c>
      <c r="B11" s="10" t="s">
        <v>40</v>
      </c>
      <c r="C11" s="10" t="s">
        <v>41</v>
      </c>
      <c r="D11" s="10" t="s">
        <v>86</v>
      </c>
      <c r="E11" s="10" t="s">
        <v>140</v>
      </c>
      <c r="F11" s="13" t="s">
        <v>146</v>
      </c>
      <c r="G11" s="17" t="s">
        <v>148</v>
      </c>
      <c r="H11" s="19" t="s">
        <v>150</v>
      </c>
      <c r="I11" s="20" t="s">
        <v>156</v>
      </c>
      <c r="J11" s="21" t="s">
        <v>157</v>
      </c>
      <c r="K11" s="19" t="s">
        <v>147</v>
      </c>
      <c r="L11" s="21" t="s">
        <v>157</v>
      </c>
      <c r="M11" s="27"/>
      <c r="P11" s="23" t="s">
        <v>160</v>
      </c>
      <c r="Q11" s="23" t="s">
        <v>161</v>
      </c>
      <c r="R11" s="23" t="s">
        <v>166</v>
      </c>
      <c r="S11" s="23" t="s">
        <v>167</v>
      </c>
      <c r="T11" s="23" t="s">
        <v>168</v>
      </c>
      <c r="U11" s="23" t="s">
        <v>169</v>
      </c>
      <c r="V11" s="23" t="s">
        <v>170</v>
      </c>
      <c r="W11" s="23" t="s">
        <v>171</v>
      </c>
      <c r="X11" s="23" t="s">
        <v>172</v>
      </c>
    </row>
    <row r="12" spans="1:37" ht="12.75">
      <c r="A12" s="4"/>
      <c r="B12" s="4"/>
      <c r="C12" s="11" t="s">
        <v>42</v>
      </c>
      <c r="D12" s="51" t="s">
        <v>87</v>
      </c>
      <c r="E12" s="52"/>
      <c r="F12" s="52"/>
      <c r="G12" s="52"/>
      <c r="H12" s="29">
        <f>SUM(H13:H14)</f>
        <v>0</v>
      </c>
      <c r="I12" s="29">
        <f>SUM(I13:I14)</f>
        <v>0</v>
      </c>
      <c r="J12" s="29">
        <f>H12+I12</f>
        <v>0</v>
      </c>
      <c r="K12" s="22"/>
      <c r="L12" s="29">
        <f>SUM(L13:L14)</f>
        <v>0</v>
      </c>
      <c r="P12" s="30">
        <f>IF(Q12="PR",J12,SUM(O13:O14))</f>
        <v>0</v>
      </c>
      <c r="Q12" s="23" t="s">
        <v>162</v>
      </c>
      <c r="R12" s="30">
        <f>IF(Q12="HS",H12,0)</f>
        <v>0</v>
      </c>
      <c r="S12" s="30">
        <f>IF(Q12="HS",I12-P12,0)</f>
        <v>0</v>
      </c>
      <c r="T12" s="30">
        <f>IF(Q12="PS",H12,0)</f>
        <v>0</v>
      </c>
      <c r="U12" s="30">
        <f>IF(Q12="PS",I12-P12,0)</f>
        <v>0</v>
      </c>
      <c r="V12" s="30">
        <f>IF(Q12="MP",H12,0)</f>
        <v>0</v>
      </c>
      <c r="W12" s="30">
        <f>IF(Q12="MP",I12-P12,0)</f>
        <v>0</v>
      </c>
      <c r="X12" s="30">
        <f>IF(Q12="OM",H12,0)</f>
        <v>0</v>
      </c>
      <c r="Y12" s="23"/>
      <c r="AI12" s="30">
        <f>SUM(Z13:Z14)</f>
        <v>0</v>
      </c>
      <c r="AJ12" s="30">
        <f>SUM(AA13:AA14)</f>
        <v>0</v>
      </c>
      <c r="AK12" s="30">
        <f>SUM(AB13:AB14)</f>
        <v>0</v>
      </c>
    </row>
    <row r="13" spans="1:32" ht="12.75">
      <c r="A13" s="5" t="s">
        <v>7</v>
      </c>
      <c r="B13" s="5"/>
      <c r="C13" s="5" t="s">
        <v>43</v>
      </c>
      <c r="D13" s="5" t="s">
        <v>88</v>
      </c>
      <c r="E13" s="5" t="s">
        <v>141</v>
      </c>
      <c r="F13" s="14">
        <v>1</v>
      </c>
      <c r="H13" s="14">
        <f>ROUND(F13*AE13,2)</f>
        <v>0</v>
      </c>
      <c r="I13" s="14">
        <f>J13-H13</f>
        <v>0</v>
      </c>
      <c r="J13" s="14">
        <f>ROUND(F13*G13,2)</f>
        <v>0</v>
      </c>
      <c r="K13" s="14">
        <v>0</v>
      </c>
      <c r="L13" s="14">
        <f>F13*K13</f>
        <v>0</v>
      </c>
      <c r="N13" s="28" t="s">
        <v>7</v>
      </c>
      <c r="O13" s="14">
        <f>IF(N13="5",I13,0)</f>
        <v>0</v>
      </c>
      <c r="Z13" s="14">
        <f>IF(AD13=0,J13,0)</f>
        <v>0</v>
      </c>
      <c r="AA13" s="14">
        <f>IF(AD13=10,J13,0)</f>
        <v>0</v>
      </c>
      <c r="AB13" s="14">
        <f>IF(AD13=20,J13,0)</f>
        <v>0</v>
      </c>
      <c r="AD13" s="14">
        <v>20</v>
      </c>
      <c r="AE13" s="14">
        <f>G13*0</f>
        <v>0</v>
      </c>
      <c r="AF13" s="14">
        <f>G13*(1-0)</f>
        <v>0</v>
      </c>
    </row>
    <row r="14" spans="1:32" ht="12.75">
      <c r="A14" s="5" t="s">
        <v>8</v>
      </c>
      <c r="B14" s="5"/>
      <c r="C14" s="5" t="s">
        <v>44</v>
      </c>
      <c r="D14" s="5" t="s">
        <v>89</v>
      </c>
      <c r="E14" s="5" t="s">
        <v>141</v>
      </c>
      <c r="F14" s="14">
        <v>1</v>
      </c>
      <c r="H14" s="14">
        <f>ROUND(F14*AE14,2)</f>
        <v>0</v>
      </c>
      <c r="I14" s="14">
        <f>J14-H14</f>
        <v>0</v>
      </c>
      <c r="J14" s="14">
        <f>ROUND(F14*G14,2)</f>
        <v>0</v>
      </c>
      <c r="K14" s="14">
        <v>0</v>
      </c>
      <c r="L14" s="14">
        <f>F14*K14</f>
        <v>0</v>
      </c>
      <c r="N14" s="28" t="s">
        <v>7</v>
      </c>
      <c r="O14" s="14">
        <f>IF(N14="5",I14,0)</f>
        <v>0</v>
      </c>
      <c r="Z14" s="14">
        <f>IF(AD14=0,J14,0)</f>
        <v>0</v>
      </c>
      <c r="AA14" s="14">
        <f>IF(AD14=10,J14,0)</f>
        <v>0</v>
      </c>
      <c r="AB14" s="14">
        <f>IF(AD14=20,J14,0)</f>
        <v>0</v>
      </c>
      <c r="AD14" s="14">
        <v>20</v>
      </c>
      <c r="AE14" s="14">
        <f>G14*0</f>
        <v>0</v>
      </c>
      <c r="AF14" s="14">
        <f>G14*(1-0)</f>
        <v>0</v>
      </c>
    </row>
    <row r="15" spans="1:37" ht="12.75">
      <c r="A15" s="6"/>
      <c r="B15" s="6"/>
      <c r="C15" s="12" t="s">
        <v>45</v>
      </c>
      <c r="D15" s="44" t="s">
        <v>90</v>
      </c>
      <c r="E15" s="45"/>
      <c r="F15" s="45"/>
      <c r="G15" s="45"/>
      <c r="H15" s="30">
        <f>SUM(H16:H16)</f>
        <v>0</v>
      </c>
      <c r="I15" s="30">
        <f>SUM(I16:I16)</f>
        <v>0</v>
      </c>
      <c r="J15" s="30">
        <f>H15+I15</f>
        <v>0</v>
      </c>
      <c r="K15" s="23"/>
      <c r="L15" s="30">
        <f>SUM(L16:L16)</f>
        <v>2.251968</v>
      </c>
      <c r="P15" s="30">
        <f>IF(Q15="PR",J15,SUM(O16:O16))</f>
        <v>0</v>
      </c>
      <c r="Q15" s="23" t="s">
        <v>162</v>
      </c>
      <c r="R15" s="30">
        <f>IF(Q15="HS",H15,0)</f>
        <v>0</v>
      </c>
      <c r="S15" s="30">
        <f>IF(Q15="HS",I15-P15,0)</f>
        <v>0</v>
      </c>
      <c r="T15" s="30">
        <f>IF(Q15="PS",H15,0)</f>
        <v>0</v>
      </c>
      <c r="U15" s="30">
        <f>IF(Q15="PS",I15-P15,0)</f>
        <v>0</v>
      </c>
      <c r="V15" s="30">
        <f>IF(Q15="MP",H15,0)</f>
        <v>0</v>
      </c>
      <c r="W15" s="30">
        <f>IF(Q15="MP",I15-P15,0)</f>
        <v>0</v>
      </c>
      <c r="X15" s="30">
        <f>IF(Q15="OM",H15,0)</f>
        <v>0</v>
      </c>
      <c r="Y15" s="23"/>
      <c r="AI15" s="30">
        <f>SUM(Z16:Z16)</f>
        <v>0</v>
      </c>
      <c r="AJ15" s="30">
        <f>SUM(AA16:AA16)</f>
        <v>0</v>
      </c>
      <c r="AK15" s="30">
        <f>SUM(AB16:AB16)</f>
        <v>0</v>
      </c>
    </row>
    <row r="16" spans="1:32" ht="12.75">
      <c r="A16" s="5" t="s">
        <v>9</v>
      </c>
      <c r="B16" s="5"/>
      <c r="C16" s="5" t="s">
        <v>46</v>
      </c>
      <c r="D16" s="5" t="s">
        <v>91</v>
      </c>
      <c r="E16" s="5" t="s">
        <v>142</v>
      </c>
      <c r="F16" s="14">
        <v>22.2</v>
      </c>
      <c r="H16" s="14">
        <f>ROUND(F16*AE16,2)</f>
        <v>0</v>
      </c>
      <c r="I16" s="14">
        <f>J16-H16</f>
        <v>0</v>
      </c>
      <c r="J16" s="14">
        <f>ROUND(F16*G16,2)</f>
        <v>0</v>
      </c>
      <c r="K16" s="14">
        <v>0.10144</v>
      </c>
      <c r="L16" s="14">
        <f>F16*K16</f>
        <v>2.251968</v>
      </c>
      <c r="N16" s="28" t="s">
        <v>7</v>
      </c>
      <c r="O16" s="14">
        <f>IF(N16="5",I16,0)</f>
        <v>0</v>
      </c>
      <c r="Z16" s="14">
        <f>IF(AD16=0,J16,0)</f>
        <v>0</v>
      </c>
      <c r="AA16" s="14">
        <f>IF(AD16=10,J16,0)</f>
        <v>0</v>
      </c>
      <c r="AB16" s="14">
        <f>IF(AD16=20,J16,0)</f>
        <v>0</v>
      </c>
      <c r="AD16" s="14">
        <v>20</v>
      </c>
      <c r="AE16" s="14">
        <f>G16*0.587412587412587</f>
        <v>0</v>
      </c>
      <c r="AF16" s="14">
        <f>G16*(1-0.587412587412587)</f>
        <v>0</v>
      </c>
    </row>
    <row r="17" spans="1:37" ht="12.75">
      <c r="A17" s="6"/>
      <c r="B17" s="6"/>
      <c r="C17" s="12" t="s">
        <v>47</v>
      </c>
      <c r="D17" s="44" t="s">
        <v>92</v>
      </c>
      <c r="E17" s="45"/>
      <c r="F17" s="45"/>
      <c r="G17" s="45"/>
      <c r="H17" s="30">
        <f>SUM(H18:H20)</f>
        <v>0</v>
      </c>
      <c r="I17" s="30">
        <f>SUM(I18:I20)</f>
        <v>0</v>
      </c>
      <c r="J17" s="30">
        <f>H17+I17</f>
        <v>0</v>
      </c>
      <c r="K17" s="23"/>
      <c r="L17" s="30">
        <f>SUM(L18:L20)</f>
        <v>1.610226</v>
      </c>
      <c r="P17" s="30">
        <f>IF(Q17="PR",J17,SUM(O18:O20))</f>
        <v>0</v>
      </c>
      <c r="Q17" s="23" t="s">
        <v>162</v>
      </c>
      <c r="R17" s="30">
        <f>IF(Q17="HS",H17,0)</f>
        <v>0</v>
      </c>
      <c r="S17" s="30">
        <f>IF(Q17="HS",I17-P17,0)</f>
        <v>0</v>
      </c>
      <c r="T17" s="30">
        <f>IF(Q17="PS",H17,0)</f>
        <v>0</v>
      </c>
      <c r="U17" s="30">
        <f>IF(Q17="PS",I17-P17,0)</f>
        <v>0</v>
      </c>
      <c r="V17" s="30">
        <f>IF(Q17="MP",H17,0)</f>
        <v>0</v>
      </c>
      <c r="W17" s="30">
        <f>IF(Q17="MP",I17-P17,0)</f>
        <v>0</v>
      </c>
      <c r="X17" s="30">
        <f>IF(Q17="OM",H17,0)</f>
        <v>0</v>
      </c>
      <c r="Y17" s="23"/>
      <c r="AI17" s="30">
        <f>SUM(Z18:Z20)</f>
        <v>0</v>
      </c>
      <c r="AJ17" s="30">
        <f>SUM(AA18:AA20)</f>
        <v>0</v>
      </c>
      <c r="AK17" s="30">
        <f>SUM(AB18:AB20)</f>
        <v>0</v>
      </c>
    </row>
    <row r="18" spans="1:32" ht="12.75">
      <c r="A18" s="5" t="s">
        <v>10</v>
      </c>
      <c r="B18" s="5"/>
      <c r="C18" s="5" t="s">
        <v>48</v>
      </c>
      <c r="D18" s="5" t="s">
        <v>93</v>
      </c>
      <c r="E18" s="5" t="s">
        <v>142</v>
      </c>
      <c r="F18" s="14">
        <v>18.9</v>
      </c>
      <c r="H18" s="14">
        <f>ROUND(F18*AE18,2)</f>
        <v>0</v>
      </c>
      <c r="I18" s="14">
        <f>J18-H18</f>
        <v>0</v>
      </c>
      <c r="J18" s="14">
        <f>ROUND(F18*G18,2)</f>
        <v>0</v>
      </c>
      <c r="K18" s="14">
        <v>0.04766</v>
      </c>
      <c r="L18" s="14">
        <f>F18*K18</f>
        <v>0.900774</v>
      </c>
      <c r="N18" s="28" t="s">
        <v>7</v>
      </c>
      <c r="O18" s="14">
        <f>IF(N18="5",I18,0)</f>
        <v>0</v>
      </c>
      <c r="Z18" s="14">
        <f>IF(AD18=0,J18,0)</f>
        <v>0</v>
      </c>
      <c r="AA18" s="14">
        <f>IF(AD18=10,J18,0)</f>
        <v>0</v>
      </c>
      <c r="AB18" s="14">
        <f>IF(AD18=20,J18,0)</f>
        <v>0</v>
      </c>
      <c r="AD18" s="14">
        <v>20</v>
      </c>
      <c r="AE18" s="14">
        <f>G18*0.166223894915504</f>
        <v>0</v>
      </c>
      <c r="AF18" s="14">
        <f>G18*(1-0.166223894915504)</f>
        <v>0</v>
      </c>
    </row>
    <row r="19" spans="1:32" ht="12.75">
      <c r="A19" s="5" t="s">
        <v>11</v>
      </c>
      <c r="B19" s="5"/>
      <c r="C19" s="5" t="s">
        <v>49</v>
      </c>
      <c r="D19" s="5" t="s">
        <v>94</v>
      </c>
      <c r="E19" s="5" t="s">
        <v>142</v>
      </c>
      <c r="F19" s="14">
        <v>104.5</v>
      </c>
      <c r="H19" s="14">
        <f>ROUND(F19*AE19,2)</f>
        <v>0</v>
      </c>
      <c r="I19" s="14">
        <f>J19-H19</f>
        <v>0</v>
      </c>
      <c r="J19" s="14">
        <f>ROUND(F19*G19,2)</f>
        <v>0</v>
      </c>
      <c r="K19" s="14">
        <v>0.00579</v>
      </c>
      <c r="L19" s="14">
        <f>F19*K19</f>
        <v>0.605055</v>
      </c>
      <c r="N19" s="28" t="s">
        <v>7</v>
      </c>
      <c r="O19" s="14">
        <f>IF(N19="5",I19,0)</f>
        <v>0</v>
      </c>
      <c r="Z19" s="14">
        <f>IF(AD19=0,J19,0)</f>
        <v>0</v>
      </c>
      <c r="AA19" s="14">
        <f>IF(AD19=10,J19,0)</f>
        <v>0</v>
      </c>
      <c r="AB19" s="14">
        <f>IF(AD19=20,J19,0)</f>
        <v>0</v>
      </c>
      <c r="AD19" s="14">
        <v>20</v>
      </c>
      <c r="AE19" s="14">
        <f>G19*0.0802943058221369</f>
        <v>0</v>
      </c>
      <c r="AF19" s="14">
        <f>G19*(1-0.0802943058221369)</f>
        <v>0</v>
      </c>
    </row>
    <row r="20" spans="1:32" ht="12.75">
      <c r="A20" s="5" t="s">
        <v>12</v>
      </c>
      <c r="B20" s="5"/>
      <c r="C20" s="5" t="s">
        <v>50</v>
      </c>
      <c r="D20" s="5" t="s">
        <v>95</v>
      </c>
      <c r="E20" s="5" t="s">
        <v>142</v>
      </c>
      <c r="F20" s="14">
        <v>26.7</v>
      </c>
      <c r="H20" s="14">
        <f>ROUND(F20*AE20,2)</f>
        <v>0</v>
      </c>
      <c r="I20" s="14">
        <f>J20-H20</f>
        <v>0</v>
      </c>
      <c r="J20" s="14">
        <f>ROUND(F20*G20,2)</f>
        <v>0</v>
      </c>
      <c r="K20" s="14">
        <v>0.00391</v>
      </c>
      <c r="L20" s="14">
        <f>F20*K20</f>
        <v>0.104397</v>
      </c>
      <c r="N20" s="28" t="s">
        <v>7</v>
      </c>
      <c r="O20" s="14">
        <f>IF(N20="5",I20,0)</f>
        <v>0</v>
      </c>
      <c r="Z20" s="14">
        <f>IF(AD20=0,J20,0)</f>
        <v>0</v>
      </c>
      <c r="AA20" s="14">
        <f>IF(AD20=10,J20,0)</f>
        <v>0</v>
      </c>
      <c r="AB20" s="14">
        <f>IF(AD20=20,J20,0)</f>
        <v>0</v>
      </c>
      <c r="AD20" s="14">
        <v>20</v>
      </c>
      <c r="AE20" s="14">
        <f>G20*0.150557620817844</f>
        <v>0</v>
      </c>
      <c r="AF20" s="14">
        <f>G20*(1-0.150557620817844)</f>
        <v>0</v>
      </c>
    </row>
    <row r="21" spans="1:37" ht="12.75">
      <c r="A21" s="6"/>
      <c r="B21" s="6"/>
      <c r="C21" s="12" t="s">
        <v>51</v>
      </c>
      <c r="D21" s="44" t="s">
        <v>96</v>
      </c>
      <c r="E21" s="45"/>
      <c r="F21" s="45"/>
      <c r="G21" s="45"/>
      <c r="H21" s="30">
        <f>SUM(H22:H23)</f>
        <v>0</v>
      </c>
      <c r="I21" s="30">
        <f>SUM(I22:I23)</f>
        <v>0</v>
      </c>
      <c r="J21" s="30">
        <f>H21+I21</f>
        <v>0</v>
      </c>
      <c r="K21" s="23"/>
      <c r="L21" s="30">
        <f>SUM(L22:L23)</f>
        <v>0.8769899999999999</v>
      </c>
      <c r="P21" s="30">
        <f>IF(Q21="PR",J21,SUM(O22:O23))</f>
        <v>0</v>
      </c>
      <c r="Q21" s="23" t="s">
        <v>162</v>
      </c>
      <c r="R21" s="30">
        <f>IF(Q21="HS",H21,0)</f>
        <v>0</v>
      </c>
      <c r="S21" s="30">
        <f>IF(Q21="HS",I21-P21,0)</f>
        <v>0</v>
      </c>
      <c r="T21" s="30">
        <f>IF(Q21="PS",H21,0)</f>
        <v>0</v>
      </c>
      <c r="U21" s="30">
        <f>IF(Q21="PS",I21-P21,0)</f>
        <v>0</v>
      </c>
      <c r="V21" s="30">
        <f>IF(Q21="MP",H21,0)</f>
        <v>0</v>
      </c>
      <c r="W21" s="30">
        <f>IF(Q21="MP",I21-P21,0)</f>
        <v>0</v>
      </c>
      <c r="X21" s="30">
        <f>IF(Q21="OM",H21,0)</f>
        <v>0</v>
      </c>
      <c r="Y21" s="23"/>
      <c r="AI21" s="30">
        <f>SUM(Z22:Z23)</f>
        <v>0</v>
      </c>
      <c r="AJ21" s="30">
        <f>SUM(AA22:AA23)</f>
        <v>0</v>
      </c>
      <c r="AK21" s="30">
        <f>SUM(AB22:AB23)</f>
        <v>0</v>
      </c>
    </row>
    <row r="22" spans="1:32" ht="12.75">
      <c r="A22" s="5" t="s">
        <v>13</v>
      </c>
      <c r="B22" s="5"/>
      <c r="C22" s="5" t="s">
        <v>52</v>
      </c>
      <c r="D22" s="5" t="s">
        <v>97</v>
      </c>
      <c r="E22" s="5" t="s">
        <v>143</v>
      </c>
      <c r="F22" s="14">
        <v>5</v>
      </c>
      <c r="H22" s="14">
        <f>ROUND(F22*AE22,2)</f>
        <v>0</v>
      </c>
      <c r="I22" s="14">
        <f>J22-H22</f>
        <v>0</v>
      </c>
      <c r="J22" s="14">
        <f>ROUND(F22*G22,2)</f>
        <v>0</v>
      </c>
      <c r="K22" s="14">
        <v>0.16257</v>
      </c>
      <c r="L22" s="14">
        <f>F22*K22</f>
        <v>0.81285</v>
      </c>
      <c r="N22" s="28" t="s">
        <v>9</v>
      </c>
      <c r="O22" s="14">
        <f>IF(N22="5",I22,0)</f>
        <v>0</v>
      </c>
      <c r="Z22" s="14">
        <f>IF(AD22=0,J22,0)</f>
        <v>0</v>
      </c>
      <c r="AA22" s="14">
        <f>IF(AD22=10,J22,0)</f>
        <v>0</v>
      </c>
      <c r="AB22" s="14">
        <f>IF(AD22=20,J22,0)</f>
        <v>0</v>
      </c>
      <c r="AD22" s="14">
        <v>20</v>
      </c>
      <c r="AE22" s="14">
        <f>G22*0.629584758764852</f>
        <v>0</v>
      </c>
      <c r="AF22" s="14">
        <f>G22*(1-0.629584758764852)</f>
        <v>0</v>
      </c>
    </row>
    <row r="23" spans="1:32" ht="12.75">
      <c r="A23" s="5" t="s">
        <v>14</v>
      </c>
      <c r="B23" s="5"/>
      <c r="C23" s="5" t="s">
        <v>53</v>
      </c>
      <c r="D23" s="5" t="s">
        <v>98</v>
      </c>
      <c r="E23" s="5" t="s">
        <v>143</v>
      </c>
      <c r="F23" s="14">
        <v>1</v>
      </c>
      <c r="H23" s="14">
        <f>ROUND(F23*AE23,2)</f>
        <v>0</v>
      </c>
      <c r="I23" s="14">
        <f>J23-H23</f>
        <v>0</v>
      </c>
      <c r="J23" s="14">
        <f>ROUND(F23*G23,2)</f>
        <v>0</v>
      </c>
      <c r="K23" s="14">
        <v>0.06414</v>
      </c>
      <c r="L23" s="14">
        <f>F23*K23</f>
        <v>0.06414</v>
      </c>
      <c r="N23" s="28" t="s">
        <v>7</v>
      </c>
      <c r="O23" s="14">
        <f>IF(N23="5",I23,0)</f>
        <v>0</v>
      </c>
      <c r="Z23" s="14">
        <f>IF(AD23=0,J23,0)</f>
        <v>0</v>
      </c>
      <c r="AA23" s="14">
        <f>IF(AD23=10,J23,0)</f>
        <v>0</v>
      </c>
      <c r="AB23" s="14">
        <f>IF(AD23=20,J23,0)</f>
        <v>0</v>
      </c>
      <c r="AD23" s="14">
        <v>20</v>
      </c>
      <c r="AE23" s="14">
        <f>G23*0.530207869954988</f>
        <v>0</v>
      </c>
      <c r="AF23" s="14">
        <f>G23*(1-0.530207869954988)</f>
        <v>0</v>
      </c>
    </row>
    <row r="24" spans="1:37" ht="12.75">
      <c r="A24" s="6"/>
      <c r="B24" s="6"/>
      <c r="C24" s="12" t="s">
        <v>54</v>
      </c>
      <c r="D24" s="44" t="s">
        <v>99</v>
      </c>
      <c r="E24" s="45"/>
      <c r="F24" s="45"/>
      <c r="G24" s="45"/>
      <c r="H24" s="30">
        <f>SUM(H25:H25)</f>
        <v>0</v>
      </c>
      <c r="I24" s="30">
        <f>SUM(I25:I25)</f>
        <v>0</v>
      </c>
      <c r="J24" s="30">
        <f>H24+I24</f>
        <v>0</v>
      </c>
      <c r="K24" s="23"/>
      <c r="L24" s="30">
        <f>SUM(L25:L25)</f>
        <v>0</v>
      </c>
      <c r="P24" s="30">
        <f>IF(Q24="PR",J24,SUM(O25:O25))</f>
        <v>0</v>
      </c>
      <c r="Q24" s="23" t="s">
        <v>163</v>
      </c>
      <c r="R24" s="30">
        <f>IF(Q24="HS",H24,0)</f>
        <v>0</v>
      </c>
      <c r="S24" s="30">
        <f>IF(Q24="HS",I24-P24,0)</f>
        <v>0</v>
      </c>
      <c r="T24" s="30">
        <f>IF(Q24="PS",H24,0)</f>
        <v>0</v>
      </c>
      <c r="U24" s="30">
        <f>IF(Q24="PS",I24-P24,0)</f>
        <v>0</v>
      </c>
      <c r="V24" s="30">
        <f>IF(Q24="MP",H24,0)</f>
        <v>0</v>
      </c>
      <c r="W24" s="30">
        <f>IF(Q24="MP",I24-P24,0)</f>
        <v>0</v>
      </c>
      <c r="X24" s="30">
        <f>IF(Q24="OM",H24,0)</f>
        <v>0</v>
      </c>
      <c r="Y24" s="23"/>
      <c r="AI24" s="30">
        <f>SUM(Z25:Z25)</f>
        <v>0</v>
      </c>
      <c r="AJ24" s="30">
        <f>SUM(AA25:AA25)</f>
        <v>0</v>
      </c>
      <c r="AK24" s="30">
        <f>SUM(AB25:AB25)</f>
        <v>0</v>
      </c>
    </row>
    <row r="25" spans="1:32" ht="12.75">
      <c r="A25" s="5" t="s">
        <v>15</v>
      </c>
      <c r="B25" s="5"/>
      <c r="C25" s="5" t="s">
        <v>55</v>
      </c>
      <c r="D25" s="5" t="s">
        <v>100</v>
      </c>
      <c r="E25" s="5" t="s">
        <v>141</v>
      </c>
      <c r="F25" s="14">
        <v>1</v>
      </c>
      <c r="H25" s="14">
        <f>ROUND(F25*AE25,2)</f>
        <v>0</v>
      </c>
      <c r="I25" s="14">
        <f>J25-H25</f>
        <v>0</v>
      </c>
      <c r="J25" s="14">
        <f>ROUND(F25*G25,2)</f>
        <v>0</v>
      </c>
      <c r="K25" s="14">
        <v>0</v>
      </c>
      <c r="L25" s="14">
        <f>F25*K25</f>
        <v>0</v>
      </c>
      <c r="N25" s="28" t="s">
        <v>7</v>
      </c>
      <c r="O25" s="14">
        <f>IF(N25="5",I25,0)</f>
        <v>0</v>
      </c>
      <c r="Z25" s="14">
        <f>IF(AD25=0,J25,0)</f>
        <v>0</v>
      </c>
      <c r="AA25" s="14">
        <f>IF(AD25=10,J25,0)</f>
        <v>0</v>
      </c>
      <c r="AB25" s="14">
        <f>IF(AD25=20,J25,0)</f>
        <v>0</v>
      </c>
      <c r="AD25" s="14">
        <v>20</v>
      </c>
      <c r="AE25" s="14">
        <f>G25*0</f>
        <v>0</v>
      </c>
      <c r="AF25" s="14">
        <f>G25*(1-0)</f>
        <v>0</v>
      </c>
    </row>
    <row r="26" spans="1:37" ht="12.75">
      <c r="A26" s="6"/>
      <c r="B26" s="6"/>
      <c r="C26" s="12" t="s">
        <v>56</v>
      </c>
      <c r="D26" s="44" t="s">
        <v>101</v>
      </c>
      <c r="E26" s="45"/>
      <c r="F26" s="45"/>
      <c r="G26" s="45"/>
      <c r="H26" s="30">
        <f>SUM(H27:H29)</f>
        <v>0</v>
      </c>
      <c r="I26" s="30">
        <f>SUM(I27:I29)</f>
        <v>0</v>
      </c>
      <c r="J26" s="30">
        <f>H26+I26</f>
        <v>0</v>
      </c>
      <c r="K26" s="23"/>
      <c r="L26" s="30">
        <f>SUM(L27:L29)</f>
        <v>0.19294100000000003</v>
      </c>
      <c r="P26" s="30">
        <f>IF(Q26="PR",J26,SUM(O27:O29))</f>
        <v>0</v>
      </c>
      <c r="Q26" s="23" t="s">
        <v>163</v>
      </c>
      <c r="R26" s="30">
        <f>IF(Q26="HS",H26,0)</f>
        <v>0</v>
      </c>
      <c r="S26" s="30">
        <f>IF(Q26="HS",I26-P26,0)</f>
        <v>0</v>
      </c>
      <c r="T26" s="30">
        <f>IF(Q26="PS",H26,0)</f>
        <v>0</v>
      </c>
      <c r="U26" s="30">
        <f>IF(Q26="PS",I26-P26,0)</f>
        <v>0</v>
      </c>
      <c r="V26" s="30">
        <f>IF(Q26="MP",H26,0)</f>
        <v>0</v>
      </c>
      <c r="W26" s="30">
        <f>IF(Q26="MP",I26-P26,0)</f>
        <v>0</v>
      </c>
      <c r="X26" s="30">
        <f>IF(Q26="OM",H26,0)</f>
        <v>0</v>
      </c>
      <c r="Y26" s="23"/>
      <c r="AI26" s="30">
        <f>SUM(Z27:Z29)</f>
        <v>0</v>
      </c>
      <c r="AJ26" s="30">
        <f>SUM(AA27:AA29)</f>
        <v>0</v>
      </c>
      <c r="AK26" s="30">
        <f>SUM(AB27:AB29)</f>
        <v>0</v>
      </c>
    </row>
    <row r="27" spans="1:32" ht="12.75">
      <c r="A27" s="5" t="s">
        <v>16</v>
      </c>
      <c r="B27" s="5"/>
      <c r="C27" s="5" t="s">
        <v>57</v>
      </c>
      <c r="D27" s="5" t="s">
        <v>102</v>
      </c>
      <c r="E27" s="5" t="s">
        <v>142</v>
      </c>
      <c r="F27" s="14">
        <v>10.2</v>
      </c>
      <c r="H27" s="14">
        <f>ROUND(F27*AE27,2)</f>
        <v>0</v>
      </c>
      <c r="I27" s="14">
        <f>J27-H27</f>
        <v>0</v>
      </c>
      <c r="J27" s="14">
        <f>ROUND(F27*G27,2)</f>
        <v>0</v>
      </c>
      <c r="K27" s="14">
        <v>0.00973</v>
      </c>
      <c r="L27" s="14">
        <f>F27*K27</f>
        <v>0.099246</v>
      </c>
      <c r="N27" s="28" t="s">
        <v>9</v>
      </c>
      <c r="O27" s="14">
        <f>IF(N27="5",I27,0)</f>
        <v>0</v>
      </c>
      <c r="Z27" s="14">
        <f>IF(AD27=0,J27,0)</f>
        <v>0</v>
      </c>
      <c r="AA27" s="14">
        <f>IF(AD27=10,J27,0)</f>
        <v>0</v>
      </c>
      <c r="AB27" s="14">
        <f>IF(AD27=20,J27,0)</f>
        <v>0</v>
      </c>
      <c r="AD27" s="14">
        <v>20</v>
      </c>
      <c r="AE27" s="14">
        <f>G27*0.100820131969118</f>
        <v>0</v>
      </c>
      <c r="AF27" s="14">
        <f>G27*(1-0.100820131969118)</f>
        <v>0</v>
      </c>
    </row>
    <row r="28" spans="1:32" ht="12.75">
      <c r="A28" s="5" t="s">
        <v>17</v>
      </c>
      <c r="B28" s="5"/>
      <c r="C28" s="5" t="s">
        <v>58</v>
      </c>
      <c r="D28" s="5" t="s">
        <v>103</v>
      </c>
      <c r="E28" s="5" t="s">
        <v>144</v>
      </c>
      <c r="F28" s="14">
        <v>4</v>
      </c>
      <c r="H28" s="14">
        <f>ROUND(F28*AE28,2)</f>
        <v>0</v>
      </c>
      <c r="I28" s="14">
        <f>J28-H28</f>
        <v>0</v>
      </c>
      <c r="J28" s="14">
        <f>ROUND(F28*G28,2)</f>
        <v>0</v>
      </c>
      <c r="K28" s="14">
        <v>0.00518</v>
      </c>
      <c r="L28" s="14">
        <f>F28*K28</f>
        <v>0.02072</v>
      </c>
      <c r="N28" s="28" t="s">
        <v>7</v>
      </c>
      <c r="O28" s="14">
        <f>IF(N28="5",I28,0)</f>
        <v>0</v>
      </c>
      <c r="Z28" s="14">
        <f>IF(AD28=0,J28,0)</f>
        <v>0</v>
      </c>
      <c r="AA28" s="14">
        <f>IF(AD28=10,J28,0)</f>
        <v>0</v>
      </c>
      <c r="AB28" s="14">
        <f>IF(AD28=20,J28,0)</f>
        <v>0</v>
      </c>
      <c r="AD28" s="14">
        <v>20</v>
      </c>
      <c r="AE28" s="14">
        <f>G28*0.0634711228378775</f>
        <v>0</v>
      </c>
      <c r="AF28" s="14">
        <f>G28*(1-0.0634711228378775)</f>
        <v>0</v>
      </c>
    </row>
    <row r="29" spans="1:32" ht="12.75">
      <c r="A29" s="5" t="s">
        <v>18</v>
      </c>
      <c r="B29" s="5"/>
      <c r="C29" s="5" t="s">
        <v>57</v>
      </c>
      <c r="D29" s="5" t="s">
        <v>104</v>
      </c>
      <c r="E29" s="5" t="s">
        <v>142</v>
      </c>
      <c r="F29" s="14">
        <v>7.5</v>
      </c>
      <c r="H29" s="14">
        <f>ROUND(F29*AE29,2)</f>
        <v>0</v>
      </c>
      <c r="I29" s="14">
        <f>J29-H29</f>
        <v>0</v>
      </c>
      <c r="J29" s="14">
        <f>ROUND(F29*G29,2)</f>
        <v>0</v>
      </c>
      <c r="K29" s="14">
        <v>0.00973</v>
      </c>
      <c r="L29" s="14">
        <f>F29*K29</f>
        <v>0.07297500000000001</v>
      </c>
      <c r="N29" s="28" t="s">
        <v>9</v>
      </c>
      <c r="O29" s="14">
        <f>IF(N29="5",I29,0)</f>
        <v>0</v>
      </c>
      <c r="Z29" s="14">
        <f>IF(AD29=0,J29,0)</f>
        <v>0</v>
      </c>
      <c r="AA29" s="14">
        <f>IF(AD29=10,J29,0)</f>
        <v>0</v>
      </c>
      <c r="AB29" s="14">
        <f>IF(AD29=20,J29,0)</f>
        <v>0</v>
      </c>
      <c r="AD29" s="14">
        <v>20</v>
      </c>
      <c r="AE29" s="14">
        <f>G29*0.100820131969118</f>
        <v>0</v>
      </c>
      <c r="AF29" s="14">
        <f>G29*(1-0.100820131969118)</f>
        <v>0</v>
      </c>
    </row>
    <row r="30" spans="1:37" ht="12.75">
      <c r="A30" s="6"/>
      <c r="B30" s="6"/>
      <c r="C30" s="12" t="s">
        <v>59</v>
      </c>
      <c r="D30" s="44" t="s">
        <v>105</v>
      </c>
      <c r="E30" s="45"/>
      <c r="F30" s="45"/>
      <c r="G30" s="45"/>
      <c r="H30" s="30">
        <f>SUM(H31:H32)</f>
        <v>0</v>
      </c>
      <c r="I30" s="30">
        <f>SUM(I31:I32)</f>
        <v>0</v>
      </c>
      <c r="J30" s="30">
        <f>H30+I30</f>
        <v>0</v>
      </c>
      <c r="K30" s="23"/>
      <c r="L30" s="30">
        <f>SUM(L31:L32)</f>
        <v>3.16386</v>
      </c>
      <c r="P30" s="30">
        <f>IF(Q30="PR",J30,SUM(O31:O32))</f>
        <v>0</v>
      </c>
      <c r="Q30" s="23" t="s">
        <v>163</v>
      </c>
      <c r="R30" s="30">
        <f>IF(Q30="HS",H30,0)</f>
        <v>0</v>
      </c>
      <c r="S30" s="30">
        <f>IF(Q30="HS",I30-P30,0)</f>
        <v>0</v>
      </c>
      <c r="T30" s="30">
        <f>IF(Q30="PS",H30,0)</f>
        <v>0</v>
      </c>
      <c r="U30" s="30">
        <f>IF(Q30="PS",I30-P30,0)</f>
        <v>0</v>
      </c>
      <c r="V30" s="30">
        <f>IF(Q30="MP",H30,0)</f>
        <v>0</v>
      </c>
      <c r="W30" s="30">
        <f>IF(Q30="MP",I30-P30,0)</f>
        <v>0</v>
      </c>
      <c r="X30" s="30">
        <f>IF(Q30="OM",H30,0)</f>
        <v>0</v>
      </c>
      <c r="Y30" s="23"/>
      <c r="AI30" s="30">
        <f>SUM(Z31:Z32)</f>
        <v>0</v>
      </c>
      <c r="AJ30" s="30">
        <f>SUM(AA31:AA32)</f>
        <v>0</v>
      </c>
      <c r="AK30" s="30">
        <f>SUM(AB31:AB32)</f>
        <v>0</v>
      </c>
    </row>
    <row r="31" spans="1:32" ht="12.75">
      <c r="A31" s="5" t="s">
        <v>19</v>
      </c>
      <c r="B31" s="5"/>
      <c r="C31" s="5" t="s">
        <v>60</v>
      </c>
      <c r="D31" s="5" t="s">
        <v>106</v>
      </c>
      <c r="E31" s="5" t="s">
        <v>142</v>
      </c>
      <c r="F31" s="14">
        <v>40.2</v>
      </c>
      <c r="H31" s="14">
        <f>ROUND(F31*AE31,2)</f>
        <v>0</v>
      </c>
      <c r="I31" s="14">
        <f>J31-H31</f>
        <v>0</v>
      </c>
      <c r="J31" s="14">
        <f>ROUND(F31*G31,2)</f>
        <v>0</v>
      </c>
      <c r="K31" s="14">
        <v>0.0558</v>
      </c>
      <c r="L31" s="14">
        <f>F31*K31</f>
        <v>2.24316</v>
      </c>
      <c r="N31" s="28" t="s">
        <v>7</v>
      </c>
      <c r="O31" s="14">
        <f>IF(N31="5",I31,0)</f>
        <v>0</v>
      </c>
      <c r="Z31" s="14">
        <f>IF(AD31=0,J31,0)</f>
        <v>0</v>
      </c>
      <c r="AA31" s="14">
        <f>IF(AD31=10,J31,0)</f>
        <v>0</v>
      </c>
      <c r="AB31" s="14">
        <f>IF(AD31=20,J31,0)</f>
        <v>0</v>
      </c>
      <c r="AD31" s="14">
        <v>20</v>
      </c>
      <c r="AE31" s="14">
        <f>G31*0.108554743316283</f>
        <v>0</v>
      </c>
      <c r="AF31" s="14">
        <f>G31*(1-0.108554743316283)</f>
        <v>0</v>
      </c>
    </row>
    <row r="32" spans="1:32" ht="12.75">
      <c r="A32" s="5" t="s">
        <v>20</v>
      </c>
      <c r="B32" s="5"/>
      <c r="C32" s="5" t="s">
        <v>60</v>
      </c>
      <c r="D32" s="5" t="s">
        <v>107</v>
      </c>
      <c r="E32" s="5" t="s">
        <v>142</v>
      </c>
      <c r="F32" s="14">
        <v>16.5</v>
      </c>
      <c r="H32" s="14">
        <f>ROUND(F32*AE32,2)</f>
        <v>0</v>
      </c>
      <c r="I32" s="14">
        <f>J32-H32</f>
        <v>0</v>
      </c>
      <c r="J32" s="14">
        <f>ROUND(F32*G32,2)</f>
        <v>0</v>
      </c>
      <c r="K32" s="14">
        <v>0.0558</v>
      </c>
      <c r="L32" s="14">
        <f>F32*K32</f>
        <v>0.9207000000000001</v>
      </c>
      <c r="N32" s="28" t="s">
        <v>7</v>
      </c>
      <c r="O32" s="14">
        <f>IF(N32="5",I32,0)</f>
        <v>0</v>
      </c>
      <c r="Z32" s="14">
        <f>IF(AD32=0,J32,0)</f>
        <v>0</v>
      </c>
      <c r="AA32" s="14">
        <f>IF(AD32=10,J32,0)</f>
        <v>0</v>
      </c>
      <c r="AB32" s="14">
        <f>IF(AD32=20,J32,0)</f>
        <v>0</v>
      </c>
      <c r="AD32" s="14">
        <v>20</v>
      </c>
      <c r="AE32" s="14">
        <f>G32*0.108554743316283</f>
        <v>0</v>
      </c>
      <c r="AF32" s="14">
        <f>G32*(1-0.108554743316283)</f>
        <v>0</v>
      </c>
    </row>
    <row r="33" spans="1:37" ht="12.75">
      <c r="A33" s="6"/>
      <c r="B33" s="6"/>
      <c r="C33" s="12" t="s">
        <v>61</v>
      </c>
      <c r="D33" s="44" t="s">
        <v>108</v>
      </c>
      <c r="E33" s="45"/>
      <c r="F33" s="45"/>
      <c r="G33" s="45"/>
      <c r="H33" s="30">
        <f>SUM(H34:H35)</f>
        <v>0</v>
      </c>
      <c r="I33" s="30">
        <f>SUM(I34:I35)</f>
        <v>0</v>
      </c>
      <c r="J33" s="30">
        <f>H33+I33</f>
        <v>0</v>
      </c>
      <c r="K33" s="23"/>
      <c r="L33" s="30">
        <f>SUM(L34:L35)</f>
        <v>0.0035200000000000006</v>
      </c>
      <c r="P33" s="30">
        <f>IF(Q33="PR",J33,SUM(O34:O35))</f>
        <v>0</v>
      </c>
      <c r="Q33" s="23" t="s">
        <v>163</v>
      </c>
      <c r="R33" s="30">
        <f>IF(Q33="HS",H33,0)</f>
        <v>0</v>
      </c>
      <c r="S33" s="30">
        <f>IF(Q33="HS",I33-P33,0)</f>
        <v>0</v>
      </c>
      <c r="T33" s="30">
        <f>IF(Q33="PS",H33,0)</f>
        <v>0</v>
      </c>
      <c r="U33" s="30">
        <f>IF(Q33="PS",I33-P33,0)</f>
        <v>0</v>
      </c>
      <c r="V33" s="30">
        <f>IF(Q33="MP",H33,0)</f>
        <v>0</v>
      </c>
      <c r="W33" s="30">
        <f>IF(Q33="MP",I33-P33,0)</f>
        <v>0</v>
      </c>
      <c r="X33" s="30">
        <f>IF(Q33="OM",H33,0)</f>
        <v>0</v>
      </c>
      <c r="Y33" s="23"/>
      <c r="AI33" s="30">
        <f>SUM(Z34:Z35)</f>
        <v>0</v>
      </c>
      <c r="AJ33" s="30">
        <f>SUM(AA34:AA35)</f>
        <v>0</v>
      </c>
      <c r="AK33" s="30">
        <f>SUM(AB34:AB35)</f>
        <v>0</v>
      </c>
    </row>
    <row r="34" spans="1:32" ht="12.75">
      <c r="A34" s="5" t="s">
        <v>21</v>
      </c>
      <c r="B34" s="5"/>
      <c r="C34" s="5" t="s">
        <v>62</v>
      </c>
      <c r="D34" s="5" t="s">
        <v>109</v>
      </c>
      <c r="E34" s="5" t="s">
        <v>142</v>
      </c>
      <c r="F34" s="14">
        <v>5</v>
      </c>
      <c r="H34" s="14">
        <f>ROUND(F34*AE34,2)</f>
        <v>0</v>
      </c>
      <c r="I34" s="14">
        <f>J34-H34</f>
        <v>0</v>
      </c>
      <c r="J34" s="14">
        <f>ROUND(F34*G34,2)</f>
        <v>0</v>
      </c>
      <c r="K34" s="14">
        <v>0.00032</v>
      </c>
      <c r="L34" s="14">
        <f>F34*K34</f>
        <v>0.0016</v>
      </c>
      <c r="N34" s="28" t="s">
        <v>9</v>
      </c>
      <c r="O34" s="14">
        <f>IF(N34="5",I34,0)</f>
        <v>0</v>
      </c>
      <c r="Z34" s="14">
        <f>IF(AD34=0,J34,0)</f>
        <v>0</v>
      </c>
      <c r="AA34" s="14">
        <f>IF(AD34=10,J34,0)</f>
        <v>0</v>
      </c>
      <c r="AB34" s="14">
        <f>IF(AD34=20,J34,0)</f>
        <v>0</v>
      </c>
      <c r="AD34" s="14">
        <v>20</v>
      </c>
      <c r="AE34" s="14">
        <f>G34*0.191464646464646</f>
        <v>0</v>
      </c>
      <c r="AF34" s="14">
        <f>G34*(1-0.191464646464646)</f>
        <v>0</v>
      </c>
    </row>
    <row r="35" spans="1:32" ht="12.75">
      <c r="A35" s="5" t="s">
        <v>22</v>
      </c>
      <c r="B35" s="5"/>
      <c r="C35" s="5" t="s">
        <v>62</v>
      </c>
      <c r="D35" s="5" t="s">
        <v>110</v>
      </c>
      <c r="E35" s="5" t="s">
        <v>142</v>
      </c>
      <c r="F35" s="14">
        <v>6</v>
      </c>
      <c r="H35" s="14">
        <f>ROUND(F35*AE35,2)</f>
        <v>0</v>
      </c>
      <c r="I35" s="14">
        <f>J35-H35</f>
        <v>0</v>
      </c>
      <c r="J35" s="14">
        <f>ROUND(F35*G35,2)</f>
        <v>0</v>
      </c>
      <c r="K35" s="14">
        <v>0.00032</v>
      </c>
      <c r="L35" s="14">
        <f>F35*K35</f>
        <v>0.0019200000000000003</v>
      </c>
      <c r="N35" s="28" t="s">
        <v>9</v>
      </c>
      <c r="O35" s="14">
        <f>IF(N35="5",I35,0)</f>
        <v>0</v>
      </c>
      <c r="Z35" s="14">
        <f>IF(AD35=0,J35,0)</f>
        <v>0</v>
      </c>
      <c r="AA35" s="14">
        <f>IF(AD35=10,J35,0)</f>
        <v>0</v>
      </c>
      <c r="AB35" s="14">
        <f>IF(AD35=20,J35,0)</f>
        <v>0</v>
      </c>
      <c r="AD35" s="14">
        <v>20</v>
      </c>
      <c r="AE35" s="14">
        <f>G35*0.191464646464646</f>
        <v>0</v>
      </c>
      <c r="AF35" s="14">
        <f>G35*(1-0.191464646464646)</f>
        <v>0</v>
      </c>
    </row>
    <row r="36" spans="1:37" ht="12.75">
      <c r="A36" s="6"/>
      <c r="B36" s="6"/>
      <c r="C36" s="12" t="s">
        <v>63</v>
      </c>
      <c r="D36" s="44" t="s">
        <v>111</v>
      </c>
      <c r="E36" s="45"/>
      <c r="F36" s="45"/>
      <c r="G36" s="45"/>
      <c r="H36" s="30">
        <f>SUM(H37:H41)</f>
        <v>0</v>
      </c>
      <c r="I36" s="30">
        <f>SUM(I37:I41)</f>
        <v>0</v>
      </c>
      <c r="J36" s="30">
        <f>H36+I36</f>
        <v>0</v>
      </c>
      <c r="K36" s="23"/>
      <c r="L36" s="30">
        <f>SUM(L37:L41)</f>
        <v>0.054479999999999994</v>
      </c>
      <c r="P36" s="30">
        <f>IF(Q36="PR",J36,SUM(O37:O41))</f>
        <v>0</v>
      </c>
      <c r="Q36" s="23" t="s">
        <v>163</v>
      </c>
      <c r="R36" s="30">
        <f>IF(Q36="HS",H36,0)</f>
        <v>0</v>
      </c>
      <c r="S36" s="30">
        <f>IF(Q36="HS",I36-P36,0)</f>
        <v>0</v>
      </c>
      <c r="T36" s="30">
        <f>IF(Q36="PS",H36,0)</f>
        <v>0</v>
      </c>
      <c r="U36" s="30">
        <f>IF(Q36="PS",I36-P36,0)</f>
        <v>0</v>
      </c>
      <c r="V36" s="30">
        <f>IF(Q36="MP",H36,0)</f>
        <v>0</v>
      </c>
      <c r="W36" s="30">
        <f>IF(Q36="MP",I36-P36,0)</f>
        <v>0</v>
      </c>
      <c r="X36" s="30">
        <f>IF(Q36="OM",H36,0)</f>
        <v>0</v>
      </c>
      <c r="Y36" s="23"/>
      <c r="AI36" s="30">
        <f>SUM(Z37:Z41)</f>
        <v>0</v>
      </c>
      <c r="AJ36" s="30">
        <f>SUM(AA37:AA41)</f>
        <v>0</v>
      </c>
      <c r="AK36" s="30">
        <f>SUM(AB37:AB41)</f>
        <v>0</v>
      </c>
    </row>
    <row r="37" spans="1:32" ht="12.75">
      <c r="A37" s="5" t="s">
        <v>23</v>
      </c>
      <c r="B37" s="5"/>
      <c r="C37" s="5" t="s">
        <v>64</v>
      </c>
      <c r="D37" s="5" t="s">
        <v>112</v>
      </c>
      <c r="E37" s="5" t="s">
        <v>142</v>
      </c>
      <c r="F37" s="14">
        <v>40.8</v>
      </c>
      <c r="H37" s="14">
        <f>ROUND(F37*AE37,2)</f>
        <v>0</v>
      </c>
      <c r="I37" s="14">
        <f>J37-H37</f>
        <v>0</v>
      </c>
      <c r="J37" s="14">
        <f>ROUND(F37*G37,2)</f>
        <v>0</v>
      </c>
      <c r="K37" s="14">
        <v>0</v>
      </c>
      <c r="L37" s="14">
        <f>F37*K37</f>
        <v>0</v>
      </c>
      <c r="N37" s="28" t="s">
        <v>7</v>
      </c>
      <c r="O37" s="14">
        <f>IF(N37="5",I37,0)</f>
        <v>0</v>
      </c>
      <c r="Z37" s="14">
        <f>IF(AD37=0,J37,0)</f>
        <v>0</v>
      </c>
      <c r="AA37" s="14">
        <f>IF(AD37=10,J37,0)</f>
        <v>0</v>
      </c>
      <c r="AB37" s="14">
        <f>IF(AD37=20,J37,0)</f>
        <v>0</v>
      </c>
      <c r="AD37" s="14">
        <v>20</v>
      </c>
      <c r="AE37" s="14">
        <f>G37*0.00324280502634779</f>
        <v>0</v>
      </c>
      <c r="AF37" s="14">
        <f>G37*(1-0.00324280502634779)</f>
        <v>0</v>
      </c>
    </row>
    <row r="38" spans="1:32" ht="12.75">
      <c r="A38" s="5" t="s">
        <v>24</v>
      </c>
      <c r="B38" s="5"/>
      <c r="C38" s="5" t="s">
        <v>65</v>
      </c>
      <c r="D38" s="5" t="s">
        <v>113</v>
      </c>
      <c r="E38" s="5" t="s">
        <v>142</v>
      </c>
      <c r="F38" s="14">
        <v>50.4</v>
      </c>
      <c r="H38" s="14">
        <f>ROUND(F38*AE38,2)</f>
        <v>0</v>
      </c>
      <c r="I38" s="14">
        <f>J38-H38</f>
        <v>0</v>
      </c>
      <c r="J38" s="14">
        <f>ROUND(F38*G38,2)</f>
        <v>0</v>
      </c>
      <c r="K38" s="14">
        <v>0.00015</v>
      </c>
      <c r="L38" s="14">
        <f>F38*K38</f>
        <v>0.007559999999999999</v>
      </c>
      <c r="N38" s="28" t="s">
        <v>7</v>
      </c>
      <c r="O38" s="14">
        <f>IF(N38="5",I38,0)</f>
        <v>0</v>
      </c>
      <c r="Z38" s="14">
        <f>IF(AD38=0,J38,0)</f>
        <v>0</v>
      </c>
      <c r="AA38" s="14">
        <f>IF(AD38=10,J38,0)</f>
        <v>0</v>
      </c>
      <c r="AB38" s="14">
        <f>IF(AD38=20,J38,0)</f>
        <v>0</v>
      </c>
      <c r="AD38" s="14">
        <v>20</v>
      </c>
      <c r="AE38" s="14">
        <f>G38*0.362204724409449</f>
        <v>0</v>
      </c>
      <c r="AF38" s="14">
        <f>G38*(1-0.362204724409449)</f>
        <v>0</v>
      </c>
    </row>
    <row r="39" spans="1:32" ht="12.75">
      <c r="A39" s="5" t="s">
        <v>25</v>
      </c>
      <c r="B39" s="5"/>
      <c r="C39" s="5" t="s">
        <v>66</v>
      </c>
      <c r="D39" s="5" t="s">
        <v>114</v>
      </c>
      <c r="E39" s="5" t="s">
        <v>142</v>
      </c>
      <c r="F39" s="14">
        <v>50.4</v>
      </c>
      <c r="H39" s="14">
        <f>ROUND(F39*AE39,2)</f>
        <v>0</v>
      </c>
      <c r="I39" s="14">
        <f>J39-H39</f>
        <v>0</v>
      </c>
      <c r="J39" s="14">
        <f>ROUND(F39*G39,2)</f>
        <v>0</v>
      </c>
      <c r="K39" s="14">
        <v>0.00015</v>
      </c>
      <c r="L39" s="14">
        <f>F39*K39</f>
        <v>0.007559999999999999</v>
      </c>
      <c r="N39" s="28" t="s">
        <v>7</v>
      </c>
      <c r="O39" s="14">
        <f>IF(N39="5",I39,0)</f>
        <v>0</v>
      </c>
      <c r="Z39" s="14">
        <f>IF(AD39=0,J39,0)</f>
        <v>0</v>
      </c>
      <c r="AA39" s="14">
        <f>IF(AD39=10,J39,0)</f>
        <v>0</v>
      </c>
      <c r="AB39" s="14">
        <f>IF(AD39=20,J39,0)</f>
        <v>0</v>
      </c>
      <c r="AD39" s="14">
        <v>20</v>
      </c>
      <c r="AE39" s="14">
        <f>G39*0.100825471698113</f>
        <v>0</v>
      </c>
      <c r="AF39" s="14">
        <f>G39*(1-0.100825471698113)</f>
        <v>0</v>
      </c>
    </row>
    <row r="40" spans="1:32" ht="12.75">
      <c r="A40" s="5" t="s">
        <v>26</v>
      </c>
      <c r="B40" s="5"/>
      <c r="C40" s="5" t="s">
        <v>65</v>
      </c>
      <c r="D40" s="5" t="s">
        <v>115</v>
      </c>
      <c r="E40" s="5" t="s">
        <v>142</v>
      </c>
      <c r="F40" s="14">
        <v>131.2</v>
      </c>
      <c r="H40" s="14">
        <f>ROUND(F40*AE40,2)</f>
        <v>0</v>
      </c>
      <c r="I40" s="14">
        <f>J40-H40</f>
        <v>0</v>
      </c>
      <c r="J40" s="14">
        <f>ROUND(F40*G40,2)</f>
        <v>0</v>
      </c>
      <c r="K40" s="14">
        <v>0.00015</v>
      </c>
      <c r="L40" s="14">
        <f>F40*K40</f>
        <v>0.019679999999999996</v>
      </c>
      <c r="N40" s="28" t="s">
        <v>7</v>
      </c>
      <c r="O40" s="14">
        <f>IF(N40="5",I40,0)</f>
        <v>0</v>
      </c>
      <c r="Z40" s="14">
        <f>IF(AD40=0,J40,0)</f>
        <v>0</v>
      </c>
      <c r="AA40" s="14">
        <f>IF(AD40=10,J40,0)</f>
        <v>0</v>
      </c>
      <c r="AB40" s="14">
        <f>IF(AD40=20,J40,0)</f>
        <v>0</v>
      </c>
      <c r="AD40" s="14">
        <v>20</v>
      </c>
      <c r="AE40" s="14">
        <f>G40*0.362204724409449</f>
        <v>0</v>
      </c>
      <c r="AF40" s="14">
        <f>G40*(1-0.362204724409449)</f>
        <v>0</v>
      </c>
    </row>
    <row r="41" spans="1:32" ht="12.75">
      <c r="A41" s="5" t="s">
        <v>27</v>
      </c>
      <c r="B41" s="5"/>
      <c r="C41" s="5" t="s">
        <v>66</v>
      </c>
      <c r="D41" s="5" t="s">
        <v>116</v>
      </c>
      <c r="E41" s="5" t="s">
        <v>142</v>
      </c>
      <c r="F41" s="14">
        <v>131.2</v>
      </c>
      <c r="H41" s="14">
        <f>ROUND(F41*AE41,2)</f>
        <v>0</v>
      </c>
      <c r="I41" s="14">
        <f>J41-H41</f>
        <v>0</v>
      </c>
      <c r="J41" s="14">
        <f>ROUND(F41*G41,2)</f>
        <v>0</v>
      </c>
      <c r="K41" s="14">
        <v>0.00015</v>
      </c>
      <c r="L41" s="14">
        <f>F41*K41</f>
        <v>0.019679999999999996</v>
      </c>
      <c r="N41" s="28" t="s">
        <v>7</v>
      </c>
      <c r="O41" s="14">
        <f>IF(N41="5",I41,0)</f>
        <v>0</v>
      </c>
      <c r="Z41" s="14">
        <f>IF(AD41=0,J41,0)</f>
        <v>0</v>
      </c>
      <c r="AA41" s="14">
        <f>IF(AD41=10,J41,0)</f>
        <v>0</v>
      </c>
      <c r="AB41" s="14">
        <f>IF(AD41=20,J41,0)</f>
        <v>0</v>
      </c>
      <c r="AD41" s="14">
        <v>20</v>
      </c>
      <c r="AE41" s="14">
        <f>G41*0.100825471698113</f>
        <v>0</v>
      </c>
      <c r="AF41" s="14">
        <f>G41*(1-0.100825471698113)</f>
        <v>0</v>
      </c>
    </row>
    <row r="42" spans="1:37" ht="12.75">
      <c r="A42" s="6"/>
      <c r="B42" s="6"/>
      <c r="C42" s="12" t="s">
        <v>67</v>
      </c>
      <c r="D42" s="44" t="s">
        <v>117</v>
      </c>
      <c r="E42" s="45"/>
      <c r="F42" s="45"/>
      <c r="G42" s="45"/>
      <c r="H42" s="30">
        <f>SUM(H43:H43)</f>
        <v>0</v>
      </c>
      <c r="I42" s="30">
        <f>SUM(I43:I43)</f>
        <v>0</v>
      </c>
      <c r="J42" s="30">
        <f>H42+I42</f>
        <v>0</v>
      </c>
      <c r="K42" s="23"/>
      <c r="L42" s="30">
        <f>SUM(L43:L43)</f>
        <v>0.0242</v>
      </c>
      <c r="P42" s="30">
        <f>IF(Q42="PR",J42,SUM(O43:O43))</f>
        <v>0</v>
      </c>
      <c r="Q42" s="23" t="s">
        <v>162</v>
      </c>
      <c r="R42" s="30">
        <f>IF(Q42="HS",H42,0)</f>
        <v>0</v>
      </c>
      <c r="S42" s="30">
        <f>IF(Q42="HS",I42-P42,0)</f>
        <v>0</v>
      </c>
      <c r="T42" s="30">
        <f>IF(Q42="PS",H42,0)</f>
        <v>0</v>
      </c>
      <c r="U42" s="30">
        <f>IF(Q42="PS",I42-P42,0)</f>
        <v>0</v>
      </c>
      <c r="V42" s="30">
        <f>IF(Q42="MP",H42,0)</f>
        <v>0</v>
      </c>
      <c r="W42" s="30">
        <f>IF(Q42="MP",I42-P42,0)</f>
        <v>0</v>
      </c>
      <c r="X42" s="30">
        <f>IF(Q42="OM",H42,0)</f>
        <v>0</v>
      </c>
      <c r="Y42" s="23"/>
      <c r="AI42" s="30">
        <f>SUM(Z43:Z43)</f>
        <v>0</v>
      </c>
      <c r="AJ42" s="30">
        <f>SUM(AA43:AA43)</f>
        <v>0</v>
      </c>
      <c r="AK42" s="30">
        <f>SUM(AB43:AB43)</f>
        <v>0</v>
      </c>
    </row>
    <row r="43" spans="1:32" ht="12.75">
      <c r="A43" s="5" t="s">
        <v>28</v>
      </c>
      <c r="B43" s="5"/>
      <c r="C43" s="5" t="s">
        <v>68</v>
      </c>
      <c r="D43" s="5" t="s">
        <v>118</v>
      </c>
      <c r="E43" s="5" t="s">
        <v>142</v>
      </c>
      <c r="F43" s="14">
        <v>20</v>
      </c>
      <c r="H43" s="14">
        <f>ROUND(F43*AE43,2)</f>
        <v>0</v>
      </c>
      <c r="I43" s="14">
        <f>J43-H43</f>
        <v>0</v>
      </c>
      <c r="J43" s="14">
        <f>ROUND(F43*G43,2)</f>
        <v>0</v>
      </c>
      <c r="K43" s="14">
        <v>0.00121</v>
      </c>
      <c r="L43" s="14">
        <f>F43*K43</f>
        <v>0.0242</v>
      </c>
      <c r="N43" s="28" t="s">
        <v>7</v>
      </c>
      <c r="O43" s="14">
        <f>IF(N43="5",I43,0)</f>
        <v>0</v>
      </c>
      <c r="Z43" s="14">
        <f>IF(AD43=0,J43,0)</f>
        <v>0</v>
      </c>
      <c r="AA43" s="14">
        <f>IF(AD43=10,J43,0)</f>
        <v>0</v>
      </c>
      <c r="AB43" s="14">
        <f>IF(AD43=20,J43,0)</f>
        <v>0</v>
      </c>
      <c r="AD43" s="14">
        <v>20</v>
      </c>
      <c r="AE43" s="14">
        <f>G43*0.421501485980101</f>
        <v>0</v>
      </c>
      <c r="AF43" s="14">
        <f>G43*(1-0.421501485980101)</f>
        <v>0</v>
      </c>
    </row>
    <row r="44" spans="1:37" ht="12.75">
      <c r="A44" s="6"/>
      <c r="B44" s="6"/>
      <c r="C44" s="12" t="s">
        <v>69</v>
      </c>
      <c r="D44" s="44" t="s">
        <v>119</v>
      </c>
      <c r="E44" s="45"/>
      <c r="F44" s="45"/>
      <c r="G44" s="45"/>
      <c r="H44" s="30">
        <f>SUM(H45:H47)</f>
        <v>0</v>
      </c>
      <c r="I44" s="30">
        <f>SUM(I45:I47)</f>
        <v>0</v>
      </c>
      <c r="J44" s="30">
        <f>H44+I44</f>
        <v>0</v>
      </c>
      <c r="K44" s="23"/>
      <c r="L44" s="30">
        <f>SUM(L45:L47)</f>
        <v>2.4289</v>
      </c>
      <c r="P44" s="30">
        <f>IF(Q44="PR",J44,SUM(O45:O47))</f>
        <v>0</v>
      </c>
      <c r="Q44" s="23" t="s">
        <v>162</v>
      </c>
      <c r="R44" s="30">
        <f>IF(Q44="HS",H44,0)</f>
        <v>0</v>
      </c>
      <c r="S44" s="30">
        <f>IF(Q44="HS",I44-P44,0)</f>
        <v>0</v>
      </c>
      <c r="T44" s="30">
        <f>IF(Q44="PS",H44,0)</f>
        <v>0</v>
      </c>
      <c r="U44" s="30">
        <f>IF(Q44="PS",I44-P44,0)</f>
        <v>0</v>
      </c>
      <c r="V44" s="30">
        <f>IF(Q44="MP",H44,0)</f>
        <v>0</v>
      </c>
      <c r="W44" s="30">
        <f>IF(Q44="MP",I44-P44,0)</f>
        <v>0</v>
      </c>
      <c r="X44" s="30">
        <f>IF(Q44="OM",H44,0)</f>
        <v>0</v>
      </c>
      <c r="Y44" s="23"/>
      <c r="AI44" s="30">
        <f>SUM(Z45:Z47)</f>
        <v>0</v>
      </c>
      <c r="AJ44" s="30">
        <f>SUM(AA45:AA47)</f>
        <v>0</v>
      </c>
      <c r="AK44" s="30">
        <f>SUM(AB45:AB47)</f>
        <v>0</v>
      </c>
    </row>
    <row r="45" spans="1:32" ht="12.75">
      <c r="A45" s="5" t="s">
        <v>29</v>
      </c>
      <c r="B45" s="5"/>
      <c r="C45" s="5" t="s">
        <v>70</v>
      </c>
      <c r="D45" s="5" t="s">
        <v>120</v>
      </c>
      <c r="E45" s="5" t="s">
        <v>142</v>
      </c>
      <c r="F45" s="14">
        <v>12.3</v>
      </c>
      <c r="H45" s="14">
        <f>ROUND(F45*AE45,2)</f>
        <v>0</v>
      </c>
      <c r="I45" s="14">
        <f>J45-H45</f>
        <v>0</v>
      </c>
      <c r="J45" s="14">
        <f>ROUND(F45*G45,2)</f>
        <v>0</v>
      </c>
      <c r="K45" s="14">
        <v>0.131</v>
      </c>
      <c r="L45" s="14">
        <f>F45*K45</f>
        <v>1.6113000000000002</v>
      </c>
      <c r="N45" s="28" t="s">
        <v>7</v>
      </c>
      <c r="O45" s="14">
        <f>IF(N45="5",I45,0)</f>
        <v>0</v>
      </c>
      <c r="Z45" s="14">
        <f>IF(AD45=0,J45,0)</f>
        <v>0</v>
      </c>
      <c r="AA45" s="14">
        <f>IF(AD45=10,J45,0)</f>
        <v>0</v>
      </c>
      <c r="AB45" s="14">
        <f>IF(AD45=20,J45,0)</f>
        <v>0</v>
      </c>
      <c r="AD45" s="14">
        <v>20</v>
      </c>
      <c r="AE45" s="14">
        <f>G45*0.176484996938151</f>
        <v>0</v>
      </c>
      <c r="AF45" s="14">
        <f>G45*(1-0.176484996938151)</f>
        <v>0</v>
      </c>
    </row>
    <row r="46" spans="1:32" ht="12.75">
      <c r="A46" s="5" t="s">
        <v>30</v>
      </c>
      <c r="B46" s="5"/>
      <c r="C46" s="5" t="s">
        <v>71</v>
      </c>
      <c r="D46" s="5" t="s">
        <v>121</v>
      </c>
      <c r="E46" s="5" t="s">
        <v>142</v>
      </c>
      <c r="F46" s="14">
        <v>34.8</v>
      </c>
      <c r="H46" s="14">
        <f>ROUND(F46*AE46,2)</f>
        <v>0</v>
      </c>
      <c r="I46" s="14">
        <f>J46-H46</f>
        <v>0</v>
      </c>
      <c r="J46" s="14">
        <f>ROUND(F46*G46,2)</f>
        <v>0</v>
      </c>
      <c r="K46" s="14">
        <v>0.02</v>
      </c>
      <c r="L46" s="14">
        <f>F46*K46</f>
        <v>0.696</v>
      </c>
      <c r="N46" s="28" t="s">
        <v>7</v>
      </c>
      <c r="O46" s="14">
        <f>IF(N46="5",I46,0)</f>
        <v>0</v>
      </c>
      <c r="Z46" s="14">
        <f>IF(AD46=0,J46,0)</f>
        <v>0</v>
      </c>
      <c r="AA46" s="14">
        <f>IF(AD46=10,J46,0)</f>
        <v>0</v>
      </c>
      <c r="AB46" s="14">
        <f>IF(AD46=20,J46,0)</f>
        <v>0</v>
      </c>
      <c r="AD46" s="14">
        <v>20</v>
      </c>
      <c r="AE46" s="14">
        <f>G46*0</f>
        <v>0</v>
      </c>
      <c r="AF46" s="14">
        <f>G46*(1-0)</f>
        <v>0</v>
      </c>
    </row>
    <row r="47" spans="1:32" ht="12.75">
      <c r="A47" s="5" t="s">
        <v>31</v>
      </c>
      <c r="B47" s="5"/>
      <c r="C47" s="5" t="s">
        <v>72</v>
      </c>
      <c r="D47" s="5" t="s">
        <v>122</v>
      </c>
      <c r="E47" s="5" t="s">
        <v>142</v>
      </c>
      <c r="F47" s="14">
        <v>1.6</v>
      </c>
      <c r="H47" s="14">
        <f>ROUND(F47*AE47,2)</f>
        <v>0</v>
      </c>
      <c r="I47" s="14">
        <f>J47-H47</f>
        <v>0</v>
      </c>
      <c r="J47" s="14">
        <f>ROUND(F47*G47,2)</f>
        <v>0</v>
      </c>
      <c r="K47" s="14">
        <v>0.076</v>
      </c>
      <c r="L47" s="14">
        <f>F47*K47</f>
        <v>0.1216</v>
      </c>
      <c r="N47" s="28" t="s">
        <v>7</v>
      </c>
      <c r="O47" s="14">
        <f>IF(N47="5",I47,0)</f>
        <v>0</v>
      </c>
      <c r="Z47" s="14">
        <f>IF(AD47=0,J47,0)</f>
        <v>0</v>
      </c>
      <c r="AA47" s="14">
        <f>IF(AD47=10,J47,0)</f>
        <v>0</v>
      </c>
      <c r="AB47" s="14">
        <f>IF(AD47=20,J47,0)</f>
        <v>0</v>
      </c>
      <c r="AD47" s="14">
        <v>20</v>
      </c>
      <c r="AE47" s="14">
        <f>G47*0.0978181116045569</f>
        <v>0</v>
      </c>
      <c r="AF47" s="14">
        <f>G47*(1-0.0978181116045569)</f>
        <v>0</v>
      </c>
    </row>
    <row r="48" spans="1:37" ht="12.75">
      <c r="A48" s="6"/>
      <c r="B48" s="6"/>
      <c r="C48" s="12" t="s">
        <v>73</v>
      </c>
      <c r="D48" s="44" t="s">
        <v>123</v>
      </c>
      <c r="E48" s="45"/>
      <c r="F48" s="45"/>
      <c r="G48" s="45"/>
      <c r="H48" s="30">
        <f>SUM(H49:H49)</f>
        <v>0</v>
      </c>
      <c r="I48" s="30">
        <f>SUM(I49:I49)</f>
        <v>0</v>
      </c>
      <c r="J48" s="30">
        <f>H48+I48</f>
        <v>0</v>
      </c>
      <c r="K48" s="23"/>
      <c r="L48" s="30">
        <f>SUM(L49:L49)</f>
        <v>0.54</v>
      </c>
      <c r="P48" s="30">
        <f>IF(Q48="PR",J48,SUM(O49:O49))</f>
        <v>0</v>
      </c>
      <c r="Q48" s="23" t="s">
        <v>162</v>
      </c>
      <c r="R48" s="30">
        <f>IF(Q48="HS",H48,0)</f>
        <v>0</v>
      </c>
      <c r="S48" s="30">
        <f>IF(Q48="HS",I48-P48,0)</f>
        <v>0</v>
      </c>
      <c r="T48" s="30">
        <f>IF(Q48="PS",H48,0)</f>
        <v>0</v>
      </c>
      <c r="U48" s="30">
        <f>IF(Q48="PS",I48-P48,0)</f>
        <v>0</v>
      </c>
      <c r="V48" s="30">
        <f>IF(Q48="MP",H48,0)</f>
        <v>0</v>
      </c>
      <c r="W48" s="30">
        <f>IF(Q48="MP",I48-P48,0)</f>
        <v>0</v>
      </c>
      <c r="X48" s="30">
        <f>IF(Q48="OM",H48,0)</f>
        <v>0</v>
      </c>
      <c r="Y48" s="23"/>
      <c r="AI48" s="30">
        <f>SUM(Z49:Z49)</f>
        <v>0</v>
      </c>
      <c r="AJ48" s="30">
        <f>SUM(AA49:AA49)</f>
        <v>0</v>
      </c>
      <c r="AK48" s="30">
        <f>SUM(AB49:AB49)</f>
        <v>0</v>
      </c>
    </row>
    <row r="49" spans="1:32" ht="12.75">
      <c r="A49" s="5" t="s">
        <v>32</v>
      </c>
      <c r="B49" s="5"/>
      <c r="C49" s="5" t="s">
        <v>74</v>
      </c>
      <c r="D49" s="5" t="s">
        <v>124</v>
      </c>
      <c r="E49" s="5" t="s">
        <v>142</v>
      </c>
      <c r="F49" s="14">
        <v>2</v>
      </c>
      <c r="H49" s="14">
        <f>ROUND(F49*AE49,2)</f>
        <v>0</v>
      </c>
      <c r="I49" s="14">
        <f>J49-H49</f>
        <v>0</v>
      </c>
      <c r="J49" s="14">
        <f>ROUND(F49*G49,2)</f>
        <v>0</v>
      </c>
      <c r="K49" s="14">
        <v>0.27</v>
      </c>
      <c r="L49" s="14">
        <f>F49*K49</f>
        <v>0.54</v>
      </c>
      <c r="N49" s="28" t="s">
        <v>7</v>
      </c>
      <c r="O49" s="14">
        <f>IF(N49="5",I49,0)</f>
        <v>0</v>
      </c>
      <c r="Z49" s="14">
        <f>IF(AD49=0,J49,0)</f>
        <v>0</v>
      </c>
      <c r="AA49" s="14">
        <f>IF(AD49=10,J49,0)</f>
        <v>0</v>
      </c>
      <c r="AB49" s="14">
        <f>IF(AD49=20,J49,0)</f>
        <v>0</v>
      </c>
      <c r="AD49" s="14">
        <v>20</v>
      </c>
      <c r="AE49" s="14">
        <f>G49*0.0985844287158746</f>
        <v>0</v>
      </c>
      <c r="AF49" s="14">
        <f>G49*(1-0.0985844287158746)</f>
        <v>0</v>
      </c>
    </row>
    <row r="50" spans="1:37" ht="12.75">
      <c r="A50" s="6"/>
      <c r="B50" s="6"/>
      <c r="C50" s="12" t="s">
        <v>75</v>
      </c>
      <c r="D50" s="44" t="s">
        <v>125</v>
      </c>
      <c r="E50" s="45"/>
      <c r="F50" s="45"/>
      <c r="G50" s="45"/>
      <c r="H50" s="30">
        <f>SUM(H51:H51)</f>
        <v>0</v>
      </c>
      <c r="I50" s="30">
        <f>SUM(I51:I51)</f>
        <v>0</v>
      </c>
      <c r="J50" s="30">
        <f>H50+I50</f>
        <v>0</v>
      </c>
      <c r="K50" s="23"/>
      <c r="L50" s="30">
        <f>SUM(L51:L51)</f>
        <v>0</v>
      </c>
      <c r="P50" s="30">
        <f>IF(Q50="PR",J50,SUM(O51:O51))</f>
        <v>0</v>
      </c>
      <c r="Q50" s="23" t="s">
        <v>164</v>
      </c>
      <c r="R50" s="30">
        <f>IF(Q50="HS",H50,0)</f>
        <v>0</v>
      </c>
      <c r="S50" s="30">
        <f>IF(Q50="HS",I50-P50,0)</f>
        <v>0</v>
      </c>
      <c r="T50" s="30">
        <f>IF(Q50="PS",H50,0)</f>
        <v>0</v>
      </c>
      <c r="U50" s="30">
        <f>IF(Q50="PS",I50-P50,0)</f>
        <v>0</v>
      </c>
      <c r="V50" s="30">
        <f>IF(Q50="MP",H50,0)</f>
        <v>0</v>
      </c>
      <c r="W50" s="30">
        <f>IF(Q50="MP",I50-P50,0)</f>
        <v>0</v>
      </c>
      <c r="X50" s="30">
        <f>IF(Q50="OM",H50,0)</f>
        <v>0</v>
      </c>
      <c r="Y50" s="23"/>
      <c r="AI50" s="30">
        <f>SUM(Z51:Z51)</f>
        <v>0</v>
      </c>
      <c r="AJ50" s="30">
        <f>SUM(AA51:AA51)</f>
        <v>0</v>
      </c>
      <c r="AK50" s="30">
        <f>SUM(AB51:AB51)</f>
        <v>0</v>
      </c>
    </row>
    <row r="51" spans="1:32" ht="12.75">
      <c r="A51" s="5" t="s">
        <v>33</v>
      </c>
      <c r="B51" s="5"/>
      <c r="C51" s="5" t="s">
        <v>76</v>
      </c>
      <c r="D51" s="5" t="s">
        <v>126</v>
      </c>
      <c r="E51" s="5" t="s">
        <v>145</v>
      </c>
      <c r="F51" s="14">
        <v>2.97</v>
      </c>
      <c r="H51" s="14">
        <f>ROUND(F51*AE51,2)</f>
        <v>0</v>
      </c>
      <c r="I51" s="14">
        <f>J51-H51</f>
        <v>0</v>
      </c>
      <c r="J51" s="14">
        <f>ROUND(F51*G51,2)</f>
        <v>0</v>
      </c>
      <c r="K51" s="14">
        <v>0</v>
      </c>
      <c r="L51" s="14">
        <f>F51*K51</f>
        <v>0</v>
      </c>
      <c r="N51" s="28" t="s">
        <v>11</v>
      </c>
      <c r="O51" s="14">
        <f>IF(N51="5",I51,0)</f>
        <v>0</v>
      </c>
      <c r="Z51" s="14">
        <f>IF(AD51=0,J51,0)</f>
        <v>0</v>
      </c>
      <c r="AA51" s="14">
        <f>IF(AD51=10,J51,0)</f>
        <v>0</v>
      </c>
      <c r="AB51" s="14">
        <f>IF(AD51=20,J51,0)</f>
        <v>0</v>
      </c>
      <c r="AD51" s="14">
        <v>20</v>
      </c>
      <c r="AE51" s="14">
        <f>G51*0</f>
        <v>0</v>
      </c>
      <c r="AF51" s="14">
        <f>G51*(1-0)</f>
        <v>0</v>
      </c>
    </row>
    <row r="52" spans="1:37" ht="12.75">
      <c r="A52" s="6"/>
      <c r="B52" s="6"/>
      <c r="C52" s="12" t="s">
        <v>77</v>
      </c>
      <c r="D52" s="44" t="s">
        <v>127</v>
      </c>
      <c r="E52" s="45"/>
      <c r="F52" s="45"/>
      <c r="G52" s="45"/>
      <c r="H52" s="30">
        <f>SUM(H53:H53)</f>
        <v>0</v>
      </c>
      <c r="I52" s="30">
        <f>SUM(I53:I53)</f>
        <v>0</v>
      </c>
      <c r="J52" s="30">
        <f>H52+I52</f>
        <v>0</v>
      </c>
      <c r="K52" s="23"/>
      <c r="L52" s="30">
        <f>SUM(L53:L53)</f>
        <v>0</v>
      </c>
      <c r="P52" s="30">
        <f>IF(Q52="PR",J52,SUM(O53:O53))</f>
        <v>0</v>
      </c>
      <c r="Q52" s="23" t="s">
        <v>164</v>
      </c>
      <c r="R52" s="30">
        <f>IF(Q52="HS",H52,0)</f>
        <v>0</v>
      </c>
      <c r="S52" s="30">
        <f>IF(Q52="HS",I52-P52,0)</f>
        <v>0</v>
      </c>
      <c r="T52" s="30">
        <f>IF(Q52="PS",H52,0)</f>
        <v>0</v>
      </c>
      <c r="U52" s="30">
        <f>IF(Q52="PS",I52-P52,0)</f>
        <v>0</v>
      </c>
      <c r="V52" s="30">
        <f>IF(Q52="MP",H52,0)</f>
        <v>0</v>
      </c>
      <c r="W52" s="30">
        <f>IF(Q52="MP",I52-P52,0)</f>
        <v>0</v>
      </c>
      <c r="X52" s="30">
        <f>IF(Q52="OM",H52,0)</f>
        <v>0</v>
      </c>
      <c r="Y52" s="23"/>
      <c r="AI52" s="30">
        <f>SUM(Z53:Z53)</f>
        <v>0</v>
      </c>
      <c r="AJ52" s="30">
        <f>SUM(AA53:AA53)</f>
        <v>0</v>
      </c>
      <c r="AK52" s="30">
        <f>SUM(AB53:AB53)</f>
        <v>0</v>
      </c>
    </row>
    <row r="53" spans="1:32" ht="12.75">
      <c r="A53" s="5" t="s">
        <v>34</v>
      </c>
      <c r="B53" s="5"/>
      <c r="C53" s="5" t="s">
        <v>78</v>
      </c>
      <c r="D53" s="5" t="s">
        <v>128</v>
      </c>
      <c r="E53" s="5" t="s">
        <v>145</v>
      </c>
      <c r="F53" s="14">
        <v>9.33</v>
      </c>
      <c r="H53" s="14">
        <f>ROUND(F53*AE53,2)</f>
        <v>0</v>
      </c>
      <c r="I53" s="14">
        <f>J53-H53</f>
        <v>0</v>
      </c>
      <c r="J53" s="14">
        <f>ROUND(F53*G53,2)</f>
        <v>0</v>
      </c>
      <c r="K53" s="14">
        <v>0</v>
      </c>
      <c r="L53" s="14">
        <f>F53*K53</f>
        <v>0</v>
      </c>
      <c r="N53" s="28" t="s">
        <v>11</v>
      </c>
      <c r="O53" s="14">
        <f>IF(N53="5",I53,0)</f>
        <v>0</v>
      </c>
      <c r="Z53" s="14">
        <f>IF(AD53=0,J53,0)</f>
        <v>0</v>
      </c>
      <c r="AA53" s="14">
        <f>IF(AD53=10,J53,0)</f>
        <v>0</v>
      </c>
      <c r="AB53" s="14">
        <f>IF(AD53=20,J53,0)</f>
        <v>0</v>
      </c>
      <c r="AD53" s="14">
        <v>20</v>
      </c>
      <c r="AE53" s="14">
        <f>G53*0</f>
        <v>0</v>
      </c>
      <c r="AF53" s="14">
        <f>G53*(1-0)</f>
        <v>0</v>
      </c>
    </row>
    <row r="54" spans="1:37" ht="12.75">
      <c r="A54" s="6"/>
      <c r="B54" s="6"/>
      <c r="C54" s="12" t="s">
        <v>79</v>
      </c>
      <c r="D54" s="44" t="s">
        <v>129</v>
      </c>
      <c r="E54" s="45"/>
      <c r="F54" s="45"/>
      <c r="G54" s="45"/>
      <c r="H54" s="30">
        <f>SUM(H55:H55)</f>
        <v>0</v>
      </c>
      <c r="I54" s="30">
        <f>SUM(I55:I55)</f>
        <v>0</v>
      </c>
      <c r="J54" s="30">
        <f>H54+I54</f>
        <v>0</v>
      </c>
      <c r="K54" s="23"/>
      <c r="L54" s="30">
        <f>SUM(L55:L55)</f>
        <v>0</v>
      </c>
      <c r="P54" s="30">
        <f>IF(Q54="PR",J54,SUM(O55:O55))</f>
        <v>0</v>
      </c>
      <c r="Q54" s="23" t="s">
        <v>164</v>
      </c>
      <c r="R54" s="30">
        <f>IF(Q54="HS",H54,0)</f>
        <v>0</v>
      </c>
      <c r="S54" s="30">
        <f>IF(Q54="HS",I54-P54,0)</f>
        <v>0</v>
      </c>
      <c r="T54" s="30">
        <f>IF(Q54="PS",H54,0)</f>
        <v>0</v>
      </c>
      <c r="U54" s="30">
        <f>IF(Q54="PS",I54-P54,0)</f>
        <v>0</v>
      </c>
      <c r="V54" s="30">
        <f>IF(Q54="MP",H54,0)</f>
        <v>0</v>
      </c>
      <c r="W54" s="30">
        <f>IF(Q54="MP",I54-P54,0)</f>
        <v>0</v>
      </c>
      <c r="X54" s="30">
        <f>IF(Q54="OM",H54,0)</f>
        <v>0</v>
      </c>
      <c r="Y54" s="23"/>
      <c r="AI54" s="30">
        <f>SUM(Z55:Z55)</f>
        <v>0</v>
      </c>
      <c r="AJ54" s="30">
        <f>SUM(AA55:AA55)</f>
        <v>0</v>
      </c>
      <c r="AK54" s="30">
        <f>SUM(AB55:AB55)</f>
        <v>0</v>
      </c>
    </row>
    <row r="55" spans="1:32" ht="12.75">
      <c r="A55" s="5" t="s">
        <v>35</v>
      </c>
      <c r="B55" s="5"/>
      <c r="C55" s="5" t="s">
        <v>80</v>
      </c>
      <c r="D55" s="5" t="s">
        <v>130</v>
      </c>
      <c r="E55" s="5" t="s">
        <v>145</v>
      </c>
      <c r="F55" s="14">
        <v>2.97</v>
      </c>
      <c r="H55" s="14">
        <f>ROUND(F55*AE55,2)</f>
        <v>0</v>
      </c>
      <c r="I55" s="14">
        <f>J55-H55</f>
        <v>0</v>
      </c>
      <c r="J55" s="14">
        <f>ROUND(F55*G55,2)</f>
        <v>0</v>
      </c>
      <c r="K55" s="14">
        <v>0</v>
      </c>
      <c r="L55" s="14">
        <f>F55*K55</f>
        <v>0</v>
      </c>
      <c r="N55" s="28" t="s">
        <v>11</v>
      </c>
      <c r="O55" s="14">
        <f>IF(N55="5",I55,0)</f>
        <v>0</v>
      </c>
      <c r="Z55" s="14">
        <f>IF(AD55=0,J55,0)</f>
        <v>0</v>
      </c>
      <c r="AA55" s="14">
        <f>IF(AD55=10,J55,0)</f>
        <v>0</v>
      </c>
      <c r="AB55" s="14">
        <f>IF(AD55=20,J55,0)</f>
        <v>0</v>
      </c>
      <c r="AD55" s="14">
        <v>20</v>
      </c>
      <c r="AE55" s="14">
        <f>G55*0</f>
        <v>0</v>
      </c>
      <c r="AF55" s="14">
        <f>G55*(1-0)</f>
        <v>0</v>
      </c>
    </row>
    <row r="56" spans="1:37" ht="12.75">
      <c r="A56" s="6"/>
      <c r="B56" s="6"/>
      <c r="C56" s="12"/>
      <c r="D56" s="44" t="s">
        <v>131</v>
      </c>
      <c r="E56" s="45"/>
      <c r="F56" s="45"/>
      <c r="G56" s="45"/>
      <c r="H56" s="30">
        <f>SUM(H57:H60)</f>
        <v>0</v>
      </c>
      <c r="I56" s="30">
        <f>SUM(I57:I60)</f>
        <v>0</v>
      </c>
      <c r="J56" s="30">
        <f>H56+I56</f>
        <v>0</v>
      </c>
      <c r="K56" s="23"/>
      <c r="L56" s="30">
        <f>SUM(L57:L60)</f>
        <v>1.1778</v>
      </c>
      <c r="P56" s="30">
        <f>IF(Q56="PR",J56,SUM(O57:O60))</f>
        <v>0</v>
      </c>
      <c r="Q56" s="23" t="s">
        <v>165</v>
      </c>
      <c r="R56" s="30">
        <f>IF(Q56="HS",H56,0)</f>
        <v>0</v>
      </c>
      <c r="S56" s="30">
        <f>IF(Q56="HS",I56-P56,0)</f>
        <v>0</v>
      </c>
      <c r="T56" s="30">
        <f>IF(Q56="PS",H56,0)</f>
        <v>0</v>
      </c>
      <c r="U56" s="30">
        <f>IF(Q56="PS",I56-P56,0)</f>
        <v>0</v>
      </c>
      <c r="V56" s="30">
        <f>IF(Q56="MP",H56,0)</f>
        <v>0</v>
      </c>
      <c r="W56" s="30">
        <f>IF(Q56="MP",I56-P56,0)</f>
        <v>0</v>
      </c>
      <c r="X56" s="30">
        <f>IF(Q56="OM",H56,0)</f>
        <v>0</v>
      </c>
      <c r="Y56" s="23"/>
      <c r="AI56" s="30">
        <f>SUM(Z57:Z60)</f>
        <v>0</v>
      </c>
      <c r="AJ56" s="30">
        <f>SUM(AA57:AA60)</f>
        <v>0</v>
      </c>
      <c r="AK56" s="30">
        <f>SUM(AB57:AB60)</f>
        <v>0</v>
      </c>
    </row>
    <row r="57" spans="1:32" ht="12.75">
      <c r="A57" s="5" t="s">
        <v>36</v>
      </c>
      <c r="B57" s="5"/>
      <c r="C57" s="5" t="s">
        <v>81</v>
      </c>
      <c r="D57" s="5" t="s">
        <v>132</v>
      </c>
      <c r="E57" s="5" t="s">
        <v>142</v>
      </c>
      <c r="F57" s="14">
        <v>45</v>
      </c>
      <c r="H57" s="14">
        <f>ROUND(F57*AE57,2)</f>
        <v>0</v>
      </c>
      <c r="I57" s="14">
        <f>J57-H57</f>
        <v>0</v>
      </c>
      <c r="J57" s="14">
        <f>ROUND(F57*G57,2)</f>
        <v>0</v>
      </c>
      <c r="K57" s="14">
        <v>0.0126</v>
      </c>
      <c r="L57" s="14">
        <f>F57*K57</f>
        <v>0.567</v>
      </c>
      <c r="N57" s="28" t="s">
        <v>159</v>
      </c>
      <c r="O57" s="14">
        <f>IF(N57="5",I57,0)</f>
        <v>0</v>
      </c>
      <c r="Z57" s="14">
        <f>IF(AD57=0,J57,0)</f>
        <v>0</v>
      </c>
      <c r="AA57" s="14">
        <f>IF(AD57=10,J57,0)</f>
        <v>0</v>
      </c>
      <c r="AB57" s="14">
        <f>IF(AD57=20,J57,0)</f>
        <v>0</v>
      </c>
      <c r="AD57" s="14">
        <v>20</v>
      </c>
      <c r="AE57" s="14">
        <f>G57*1</f>
        <v>0</v>
      </c>
      <c r="AF57" s="14">
        <f>G57*(1-1)</f>
        <v>0</v>
      </c>
    </row>
    <row r="58" spans="1:32" ht="12.75">
      <c r="A58" s="5" t="s">
        <v>37</v>
      </c>
      <c r="B58" s="5"/>
      <c r="C58" s="5" t="s">
        <v>82</v>
      </c>
      <c r="D58" s="5" t="s">
        <v>133</v>
      </c>
      <c r="E58" s="5" t="s">
        <v>142</v>
      </c>
      <c r="F58" s="14">
        <v>11.5</v>
      </c>
      <c r="H58" s="14">
        <f>ROUND(F58*AE58,2)</f>
        <v>0</v>
      </c>
      <c r="I58" s="14">
        <f>J58-H58</f>
        <v>0</v>
      </c>
      <c r="J58" s="14">
        <f>ROUND(F58*G58,2)</f>
        <v>0</v>
      </c>
      <c r="K58" s="14">
        <v>0.0192</v>
      </c>
      <c r="L58" s="14">
        <f>F58*K58</f>
        <v>0.22079999999999997</v>
      </c>
      <c r="N58" s="28" t="s">
        <v>159</v>
      </c>
      <c r="O58" s="14">
        <f>IF(N58="5",I58,0)</f>
        <v>0</v>
      </c>
      <c r="Z58" s="14">
        <f>IF(AD58=0,J58,0)</f>
        <v>0</v>
      </c>
      <c r="AA58" s="14">
        <f>IF(AD58=10,J58,0)</f>
        <v>0</v>
      </c>
      <c r="AB58" s="14">
        <f>IF(AD58=20,J58,0)</f>
        <v>0</v>
      </c>
      <c r="AD58" s="14">
        <v>20</v>
      </c>
      <c r="AE58" s="14">
        <f>G58*1</f>
        <v>0</v>
      </c>
      <c r="AF58" s="14">
        <f>G58*(1-1)</f>
        <v>0</v>
      </c>
    </row>
    <row r="59" spans="1:32" ht="12.75">
      <c r="A59" s="5" t="s">
        <v>38</v>
      </c>
      <c r="B59" s="5"/>
      <c r="C59" s="5" t="s">
        <v>81</v>
      </c>
      <c r="D59" s="5" t="s">
        <v>134</v>
      </c>
      <c r="E59" s="5" t="s">
        <v>142</v>
      </c>
      <c r="F59" s="14">
        <v>18</v>
      </c>
      <c r="H59" s="14">
        <f>ROUND(F59*AE59,2)</f>
        <v>0</v>
      </c>
      <c r="I59" s="14">
        <f>J59-H59</f>
        <v>0</v>
      </c>
      <c r="J59" s="14">
        <f>ROUND(F59*G59,2)</f>
        <v>0</v>
      </c>
      <c r="K59" s="14">
        <v>0.0126</v>
      </c>
      <c r="L59" s="14">
        <f>F59*K59</f>
        <v>0.2268</v>
      </c>
      <c r="N59" s="28" t="s">
        <v>159</v>
      </c>
      <c r="O59" s="14">
        <f>IF(N59="5",I59,0)</f>
        <v>0</v>
      </c>
      <c r="Z59" s="14">
        <f>IF(AD59=0,J59,0)</f>
        <v>0</v>
      </c>
      <c r="AA59" s="14">
        <f>IF(AD59=10,J59,0)</f>
        <v>0</v>
      </c>
      <c r="AB59" s="14">
        <f>IF(AD59=20,J59,0)</f>
        <v>0</v>
      </c>
      <c r="AD59" s="14">
        <v>20</v>
      </c>
      <c r="AE59" s="14">
        <f>G59*1</f>
        <v>0</v>
      </c>
      <c r="AF59" s="14">
        <f>G59*(1-1)</f>
        <v>0</v>
      </c>
    </row>
    <row r="60" spans="1:32" ht="12.75">
      <c r="A60" s="7" t="s">
        <v>39</v>
      </c>
      <c r="B60" s="7"/>
      <c r="C60" s="7" t="s">
        <v>82</v>
      </c>
      <c r="D60" s="7" t="s">
        <v>135</v>
      </c>
      <c r="E60" s="7" t="s">
        <v>142</v>
      </c>
      <c r="F60" s="15">
        <v>8.5</v>
      </c>
      <c r="G60" s="18"/>
      <c r="H60" s="15">
        <f>ROUND(F60*AE60,2)</f>
        <v>0</v>
      </c>
      <c r="I60" s="15">
        <f>J60-H60</f>
        <v>0</v>
      </c>
      <c r="J60" s="15">
        <f>ROUND(F60*G60,2)</f>
        <v>0</v>
      </c>
      <c r="K60" s="15">
        <v>0.0192</v>
      </c>
      <c r="L60" s="15">
        <f>F60*K60</f>
        <v>0.16319999999999998</v>
      </c>
      <c r="N60" s="28" t="s">
        <v>159</v>
      </c>
      <c r="O60" s="14">
        <f>IF(N60="5",I60,0)</f>
        <v>0</v>
      </c>
      <c r="Z60" s="14">
        <f>IF(AD60=0,J60,0)</f>
        <v>0</v>
      </c>
      <c r="AA60" s="14">
        <f>IF(AD60=10,J60,0)</f>
        <v>0</v>
      </c>
      <c r="AB60" s="14">
        <f>IF(AD60=20,J60,0)</f>
        <v>0</v>
      </c>
      <c r="AD60" s="14">
        <v>20</v>
      </c>
      <c r="AE60" s="14">
        <f>G60*1</f>
        <v>0</v>
      </c>
      <c r="AF60" s="14">
        <f>G60*(1-1)</f>
        <v>0</v>
      </c>
    </row>
    <row r="61" spans="1:28" ht="12.75">
      <c r="A61" s="8"/>
      <c r="B61" s="8"/>
      <c r="C61" s="8"/>
      <c r="D61" s="8"/>
      <c r="E61" s="8"/>
      <c r="F61" s="8"/>
      <c r="G61" s="8"/>
      <c r="H61" s="46" t="s">
        <v>151</v>
      </c>
      <c r="I61" s="47"/>
      <c r="J61" s="31">
        <f>J12+J15+J17+J21+J24+J26+J30+J33+J36+J42+J44+J48+J50+J52+J54+J56</f>
        <v>0</v>
      </c>
      <c r="K61" s="8"/>
      <c r="L61" s="8"/>
      <c r="Z61" s="32">
        <f>SUM(Z13:Z60)</f>
        <v>0</v>
      </c>
      <c r="AA61" s="32">
        <f>SUM(AA13:AA60)</f>
        <v>0</v>
      </c>
      <c r="AB61" s="32">
        <f>SUM(AB13:AB60)</f>
        <v>0</v>
      </c>
    </row>
  </sheetData>
  <mergeCells count="44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5:G15"/>
    <mergeCell ref="D17:G17"/>
    <mergeCell ref="D21:G21"/>
    <mergeCell ref="D24:G24"/>
    <mergeCell ref="D26:G26"/>
    <mergeCell ref="D30:G30"/>
    <mergeCell ref="D33:G33"/>
    <mergeCell ref="D36:G36"/>
    <mergeCell ref="D42:G42"/>
    <mergeCell ref="D54:G54"/>
    <mergeCell ref="D56:G56"/>
    <mergeCell ref="H61:I61"/>
    <mergeCell ref="D44:G44"/>
    <mergeCell ref="D48:G48"/>
    <mergeCell ref="D50:G50"/>
    <mergeCell ref="D52:G52"/>
  </mergeCells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Header>&amp;LPříloha č. 1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10" sqref="I10:I11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92" t="s">
        <v>173</v>
      </c>
      <c r="B1" s="93"/>
      <c r="C1" s="93"/>
      <c r="D1" s="93"/>
      <c r="E1" s="93"/>
      <c r="F1" s="93"/>
      <c r="G1" s="93"/>
      <c r="H1" s="93"/>
      <c r="I1" s="93"/>
    </row>
    <row r="2" spans="1:10" ht="12.75">
      <c r="A2" s="65" t="s">
        <v>1</v>
      </c>
      <c r="B2" s="56"/>
      <c r="C2" s="46" t="s">
        <v>83</v>
      </c>
      <c r="D2" s="47"/>
      <c r="E2" s="55" t="s">
        <v>152</v>
      </c>
      <c r="F2" s="55"/>
      <c r="G2" s="56"/>
      <c r="H2" s="55" t="s">
        <v>208</v>
      </c>
      <c r="I2" s="87"/>
      <c r="J2" s="26"/>
    </row>
    <row r="3" spans="1:10" ht="12.75">
      <c r="A3" s="66"/>
      <c r="B3" s="58"/>
      <c r="C3" s="62"/>
      <c r="D3" s="62"/>
      <c r="E3" s="58"/>
      <c r="F3" s="58"/>
      <c r="G3" s="58"/>
      <c r="H3" s="58"/>
      <c r="I3" s="59"/>
      <c r="J3" s="26"/>
    </row>
    <row r="4" spans="1:10" ht="12.75">
      <c r="A4" s="60" t="s">
        <v>2</v>
      </c>
      <c r="B4" s="58"/>
      <c r="C4" s="53" t="s">
        <v>84</v>
      </c>
      <c r="D4" s="58"/>
      <c r="E4" s="53" t="s">
        <v>153</v>
      </c>
      <c r="F4" s="53"/>
      <c r="G4" s="58"/>
      <c r="H4" s="53" t="s">
        <v>208</v>
      </c>
      <c r="I4" s="88"/>
      <c r="J4" s="26"/>
    </row>
    <row r="5" spans="1:10" ht="12.75">
      <c r="A5" s="66"/>
      <c r="B5" s="58"/>
      <c r="C5" s="58"/>
      <c r="D5" s="58"/>
      <c r="E5" s="58"/>
      <c r="F5" s="58"/>
      <c r="G5" s="58"/>
      <c r="H5" s="58"/>
      <c r="I5" s="59"/>
      <c r="J5" s="26"/>
    </row>
    <row r="6" spans="1:10" ht="12.75">
      <c r="A6" s="60" t="s">
        <v>3</v>
      </c>
      <c r="B6" s="58"/>
      <c r="C6" s="53" t="s">
        <v>85</v>
      </c>
      <c r="D6" s="58"/>
      <c r="E6" s="53" t="s">
        <v>154</v>
      </c>
      <c r="F6" s="53"/>
      <c r="G6" s="58"/>
      <c r="H6" s="53" t="s">
        <v>208</v>
      </c>
      <c r="I6" s="88"/>
      <c r="J6" s="26"/>
    </row>
    <row r="7" spans="1:10" ht="12.75">
      <c r="A7" s="66"/>
      <c r="B7" s="58"/>
      <c r="C7" s="58"/>
      <c r="D7" s="58"/>
      <c r="E7" s="58"/>
      <c r="F7" s="58"/>
      <c r="G7" s="58"/>
      <c r="H7" s="58"/>
      <c r="I7" s="59"/>
      <c r="J7" s="26"/>
    </row>
    <row r="8" spans="1:10" ht="12.75">
      <c r="A8" s="60" t="s">
        <v>137</v>
      </c>
      <c r="B8" s="58"/>
      <c r="C8" s="25">
        <v>40817</v>
      </c>
      <c r="D8" s="58"/>
      <c r="E8" s="53" t="s">
        <v>138</v>
      </c>
      <c r="F8" s="58"/>
      <c r="G8" s="58"/>
      <c r="H8" s="53" t="s">
        <v>209</v>
      </c>
      <c r="I8" s="88" t="s">
        <v>39</v>
      </c>
      <c r="J8" s="26"/>
    </row>
    <row r="9" spans="1:10" ht="12.75">
      <c r="A9" s="66"/>
      <c r="B9" s="58"/>
      <c r="C9" s="58"/>
      <c r="D9" s="58"/>
      <c r="E9" s="58"/>
      <c r="F9" s="58"/>
      <c r="G9" s="58"/>
      <c r="H9" s="58"/>
      <c r="I9" s="59"/>
      <c r="J9" s="26"/>
    </row>
    <row r="10" spans="1:10" ht="12.75">
      <c r="A10" s="60" t="s">
        <v>4</v>
      </c>
      <c r="B10" s="58"/>
      <c r="C10" s="53"/>
      <c r="D10" s="58"/>
      <c r="E10" s="53" t="s">
        <v>155</v>
      </c>
      <c r="F10" s="53"/>
      <c r="G10" s="58"/>
      <c r="H10" s="53" t="s">
        <v>210</v>
      </c>
      <c r="I10" s="89">
        <v>40817</v>
      </c>
      <c r="J10" s="26"/>
    </row>
    <row r="11" spans="1:10" ht="12.75">
      <c r="A11" s="91"/>
      <c r="B11" s="86"/>
      <c r="C11" s="86"/>
      <c r="D11" s="86"/>
      <c r="E11" s="86"/>
      <c r="F11" s="86"/>
      <c r="G11" s="86"/>
      <c r="H11" s="86"/>
      <c r="I11" s="90"/>
      <c r="J11" s="26"/>
    </row>
    <row r="12" spans="1:9" ht="23.25" customHeight="1">
      <c r="A12" s="82" t="s">
        <v>174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33" t="s">
        <v>175</v>
      </c>
      <c r="B13" s="84" t="s">
        <v>186</v>
      </c>
      <c r="C13" s="85"/>
      <c r="D13" s="33" t="s">
        <v>188</v>
      </c>
      <c r="E13" s="84" t="s">
        <v>196</v>
      </c>
      <c r="F13" s="85"/>
      <c r="G13" s="33" t="s">
        <v>197</v>
      </c>
      <c r="H13" s="84" t="s">
        <v>211</v>
      </c>
      <c r="I13" s="85"/>
      <c r="J13" s="26"/>
    </row>
    <row r="14" spans="1:10" ht="15" customHeight="1">
      <c r="A14" s="34" t="s">
        <v>176</v>
      </c>
      <c r="B14" s="39" t="s">
        <v>187</v>
      </c>
      <c r="C14" s="40"/>
      <c r="D14" s="80" t="s">
        <v>189</v>
      </c>
      <c r="E14" s="81"/>
      <c r="F14" s="40"/>
      <c r="G14" s="80" t="s">
        <v>198</v>
      </c>
      <c r="H14" s="81"/>
      <c r="I14" s="40"/>
      <c r="J14" s="26"/>
    </row>
    <row r="15" spans="1:10" ht="15" customHeight="1">
      <c r="A15" s="35"/>
      <c r="B15" s="39" t="s">
        <v>156</v>
      </c>
      <c r="C15" s="40"/>
      <c r="D15" s="80" t="s">
        <v>190</v>
      </c>
      <c r="E15" s="81"/>
      <c r="F15" s="40"/>
      <c r="G15" s="80" t="s">
        <v>199</v>
      </c>
      <c r="H15" s="81"/>
      <c r="I15" s="40"/>
      <c r="J15" s="26"/>
    </row>
    <row r="16" spans="1:10" ht="15" customHeight="1">
      <c r="A16" s="34" t="s">
        <v>177</v>
      </c>
      <c r="B16" s="39" t="s">
        <v>187</v>
      </c>
      <c r="C16" s="40"/>
      <c r="D16" s="80" t="s">
        <v>191</v>
      </c>
      <c r="E16" s="81"/>
      <c r="F16" s="40"/>
      <c r="G16" s="80" t="s">
        <v>200</v>
      </c>
      <c r="H16" s="81"/>
      <c r="I16" s="40"/>
      <c r="J16" s="26"/>
    </row>
    <row r="17" spans="1:10" ht="15" customHeight="1">
      <c r="A17" s="35"/>
      <c r="B17" s="39" t="s">
        <v>156</v>
      </c>
      <c r="C17" s="40"/>
      <c r="D17" s="80"/>
      <c r="E17" s="81"/>
      <c r="F17" s="43"/>
      <c r="G17" s="80" t="s">
        <v>201</v>
      </c>
      <c r="H17" s="81"/>
      <c r="I17" s="40"/>
      <c r="J17" s="26"/>
    </row>
    <row r="18" spans="1:10" ht="15" customHeight="1">
      <c r="A18" s="34" t="s">
        <v>178</v>
      </c>
      <c r="B18" s="39" t="s">
        <v>187</v>
      </c>
      <c r="C18" s="40"/>
      <c r="D18" s="80"/>
      <c r="E18" s="81"/>
      <c r="F18" s="43"/>
      <c r="G18" s="80" t="s">
        <v>202</v>
      </c>
      <c r="H18" s="81"/>
      <c r="I18" s="40"/>
      <c r="J18" s="26"/>
    </row>
    <row r="19" spans="1:10" ht="15" customHeight="1">
      <c r="A19" s="35"/>
      <c r="B19" s="39" t="s">
        <v>156</v>
      </c>
      <c r="C19" s="40"/>
      <c r="D19" s="80"/>
      <c r="E19" s="81"/>
      <c r="F19" s="43"/>
      <c r="G19" s="80" t="s">
        <v>203</v>
      </c>
      <c r="H19" s="81"/>
      <c r="I19" s="40"/>
      <c r="J19" s="26"/>
    </row>
    <row r="20" spans="1:10" ht="15" customHeight="1">
      <c r="A20" s="76" t="s">
        <v>131</v>
      </c>
      <c r="B20" s="77"/>
      <c r="C20" s="40"/>
      <c r="D20" s="80"/>
      <c r="E20" s="81"/>
      <c r="F20" s="43"/>
      <c r="G20" s="80"/>
      <c r="H20" s="81"/>
      <c r="I20" s="43"/>
      <c r="J20" s="26"/>
    </row>
    <row r="21" spans="1:10" ht="15" customHeight="1">
      <c r="A21" s="76" t="s">
        <v>179</v>
      </c>
      <c r="B21" s="77"/>
      <c r="C21" s="40"/>
      <c r="D21" s="80"/>
      <c r="E21" s="81"/>
      <c r="F21" s="43"/>
      <c r="G21" s="80"/>
      <c r="H21" s="81"/>
      <c r="I21" s="43"/>
      <c r="J21" s="26"/>
    </row>
    <row r="22" spans="1:10" ht="16.5" customHeight="1">
      <c r="A22" s="76" t="s">
        <v>180</v>
      </c>
      <c r="B22" s="77"/>
      <c r="C22" s="40"/>
      <c r="D22" s="76" t="s">
        <v>192</v>
      </c>
      <c r="E22" s="77"/>
      <c r="F22" s="40"/>
      <c r="G22" s="76" t="s">
        <v>204</v>
      </c>
      <c r="H22" s="77"/>
      <c r="I22" s="40"/>
      <c r="J22" s="26"/>
    </row>
    <row r="23" spans="1:9" ht="12.75">
      <c r="A23" s="36"/>
      <c r="B23" s="36"/>
      <c r="C23" s="36"/>
      <c r="D23" s="8"/>
      <c r="E23" s="8"/>
      <c r="F23" s="8"/>
      <c r="G23" s="8"/>
      <c r="H23" s="8"/>
      <c r="I23" s="8"/>
    </row>
    <row r="24" spans="1:9" ht="15" customHeight="1">
      <c r="A24" s="78" t="s">
        <v>181</v>
      </c>
      <c r="B24" s="79"/>
      <c r="C24" s="41"/>
      <c r="D24" s="42"/>
      <c r="E24" s="18"/>
      <c r="F24" s="18"/>
      <c r="G24" s="18"/>
      <c r="H24" s="18"/>
      <c r="I24" s="18"/>
    </row>
    <row r="25" spans="1:10" ht="15" customHeight="1">
      <c r="A25" s="78" t="s">
        <v>182</v>
      </c>
      <c r="B25" s="79"/>
      <c r="C25" s="41"/>
      <c r="D25" s="78" t="s">
        <v>193</v>
      </c>
      <c r="E25" s="79"/>
      <c r="F25" s="41"/>
      <c r="G25" s="78" t="s">
        <v>205</v>
      </c>
      <c r="H25" s="79"/>
      <c r="I25" s="41"/>
      <c r="J25" s="26"/>
    </row>
    <row r="26" spans="1:10" ht="15" customHeight="1">
      <c r="A26" s="78" t="s">
        <v>183</v>
      </c>
      <c r="B26" s="79"/>
      <c r="C26" s="41"/>
      <c r="D26" s="78" t="s">
        <v>194</v>
      </c>
      <c r="E26" s="79"/>
      <c r="F26" s="41"/>
      <c r="G26" s="78" t="s">
        <v>206</v>
      </c>
      <c r="H26" s="79"/>
      <c r="I26" s="41"/>
      <c r="J26" s="26"/>
    </row>
    <row r="27" spans="1:9" ht="12.75">
      <c r="A27" s="37"/>
      <c r="B27" s="37"/>
      <c r="C27" s="37"/>
      <c r="D27" s="37"/>
      <c r="E27" s="37"/>
      <c r="F27" s="37"/>
      <c r="G27" s="37"/>
      <c r="H27" s="37"/>
      <c r="I27" s="37"/>
    </row>
    <row r="28" spans="1:10" ht="14.25" customHeight="1">
      <c r="A28" s="70" t="s">
        <v>184</v>
      </c>
      <c r="B28" s="71"/>
      <c r="C28" s="72"/>
      <c r="D28" s="70" t="s">
        <v>195</v>
      </c>
      <c r="E28" s="71"/>
      <c r="F28" s="72"/>
      <c r="G28" s="70" t="s">
        <v>207</v>
      </c>
      <c r="H28" s="71"/>
      <c r="I28" s="72"/>
      <c r="J28" s="27"/>
    </row>
    <row r="29" spans="1:10" ht="14.25" customHeight="1">
      <c r="A29" s="73"/>
      <c r="B29" s="74"/>
      <c r="C29" s="75"/>
      <c r="D29" s="73"/>
      <c r="E29" s="74"/>
      <c r="F29" s="75"/>
      <c r="G29" s="73"/>
      <c r="H29" s="74"/>
      <c r="I29" s="75"/>
      <c r="J29" s="27"/>
    </row>
    <row r="30" spans="1:10" ht="14.25" customHeight="1">
      <c r="A30" s="73"/>
      <c r="B30" s="74"/>
      <c r="C30" s="75"/>
      <c r="D30" s="73"/>
      <c r="E30" s="74"/>
      <c r="F30" s="75"/>
      <c r="G30" s="73"/>
      <c r="H30" s="74"/>
      <c r="I30" s="75"/>
      <c r="J30" s="27"/>
    </row>
    <row r="31" spans="1:10" ht="14.25" customHeight="1">
      <c r="A31" s="73"/>
      <c r="B31" s="74"/>
      <c r="C31" s="75"/>
      <c r="D31" s="73"/>
      <c r="E31" s="74"/>
      <c r="F31" s="75"/>
      <c r="G31" s="73"/>
      <c r="H31" s="74"/>
      <c r="I31" s="75"/>
      <c r="J31" s="27"/>
    </row>
    <row r="32" spans="1:10" ht="14.25" customHeight="1">
      <c r="A32" s="67" t="s">
        <v>185</v>
      </c>
      <c r="B32" s="68"/>
      <c r="C32" s="69"/>
      <c r="D32" s="67" t="s">
        <v>185</v>
      </c>
      <c r="E32" s="68"/>
      <c r="F32" s="69"/>
      <c r="G32" s="67" t="s">
        <v>185</v>
      </c>
      <c r="H32" s="68"/>
      <c r="I32" s="69"/>
      <c r="J32" s="27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</sheetData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H8:H9"/>
    <mergeCell ref="H10:H11"/>
    <mergeCell ref="I2:I3"/>
    <mergeCell ref="I4:I5"/>
    <mergeCell ref="I6:I7"/>
    <mergeCell ref="I8:I9"/>
    <mergeCell ref="I10:I11"/>
    <mergeCell ref="A12:I12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4:B24"/>
    <mergeCell ref="A25:B25"/>
    <mergeCell ref="A26:B26"/>
    <mergeCell ref="D25:E25"/>
    <mergeCell ref="D26:E26"/>
    <mergeCell ref="G25:H25"/>
    <mergeCell ref="G26:H26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32:I32"/>
    <mergeCell ref="G28:I28"/>
    <mergeCell ref="G29:I29"/>
    <mergeCell ref="G30:I30"/>
    <mergeCell ref="G31:I31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&amp;LPříloha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Olina</cp:lastModifiedBy>
  <cp:lastPrinted>2011-09-21T07:54:36Z</cp:lastPrinted>
  <dcterms:created xsi:type="dcterms:W3CDTF">2011-09-20T08:43:56Z</dcterms:created>
  <dcterms:modified xsi:type="dcterms:W3CDTF">2011-09-21T07:54:56Z</dcterms:modified>
  <cp:category/>
  <cp:version/>
  <cp:contentType/>
  <cp:contentStatus/>
</cp:coreProperties>
</file>