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<sst xmlns="http://schemas.openxmlformats.org/spreadsheetml/2006/main" count="257" uniqueCount="177">
  <si>
    <t>Stavební rozpočet</t>
  </si>
  <si>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</si>
  <si>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</si>
  <si>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</si>
  <si>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</si>
  <si>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</si>
  <si>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</si>
  <si>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</si>
  <si>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</si>
  <si>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</si>
  <si>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</si>
  <si>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</si>
  <si>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</si>
  <si>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</si>
  <si>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</si>
  <si>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</si>
  <si>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</si>
  <si>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</si>
  <si>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</si>
  <si>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</si>
  <si>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</si>
  <si>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</si>
  <si>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</si>
  <si>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</si>
  <si>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</si>
  <si>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</si>
  <si>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</si>
  <si>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</si>
  <si>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</si>
  <si>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</si>
  <si>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</si>
  <si>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Objekt</t>
  </si>
  <si>
    <t>Kód</t>
  </si>
  <si>
    <t>0</t>
  </si>
  <si>
    <t>035978111R00</t>
  </si>
  <si>
    <t>762</t>
  </si>
  <si>
    <t>762342204RT2</t>
  </si>
  <si>
    <t>762342203RT4</t>
  </si>
  <si>
    <t>764</t>
  </si>
  <si>
    <t>764904204RT3</t>
  </si>
  <si>
    <t>764900035RA0</t>
  </si>
  <si>
    <t>764900040RA0</t>
  </si>
  <si>
    <t>764339832R00</t>
  </si>
  <si>
    <t>764352203R00</t>
  </si>
  <si>
    <t>764454202R00</t>
  </si>
  <si>
    <t>764-20113VD</t>
  </si>
  <si>
    <t>764319020RA0</t>
  </si>
  <si>
    <t>764319010RAB</t>
  </si>
  <si>
    <t>764211299R00</t>
  </si>
  <si>
    <t>764-20116VD</t>
  </si>
  <si>
    <t>764-20117VD</t>
  </si>
  <si>
    <t>764430220R00</t>
  </si>
  <si>
    <t>765</t>
  </si>
  <si>
    <t>765321810R00</t>
  </si>
  <si>
    <t>765901131R00</t>
  </si>
  <si>
    <t>765322715R00</t>
  </si>
  <si>
    <t>96</t>
  </si>
  <si>
    <t>962032641R00</t>
  </si>
  <si>
    <t>H00</t>
  </si>
  <si>
    <t>998001011R00</t>
  </si>
  <si>
    <t>H13</t>
  </si>
  <si>
    <t>998131111R00</t>
  </si>
  <si>
    <t>H762</t>
  </si>
  <si>
    <t>998762102R00</t>
  </si>
  <si>
    <t>H764</t>
  </si>
  <si>
    <t>998764102R00</t>
  </si>
  <si>
    <t>Mestský úřad Bystřice</t>
  </si>
  <si>
    <t>Rekonstrukce střešní krytiny</t>
  </si>
  <si>
    <t>Bystřice</t>
  </si>
  <si>
    <t>Zkrácený popis</t>
  </si>
  <si>
    <t>Všeobecné konstrukce a práce</t>
  </si>
  <si>
    <t>Odvoz a uložení suti na skladku</t>
  </si>
  <si>
    <t>Konstrukce tesařské</t>
  </si>
  <si>
    <t>Montáž laťování střech, svislé, vzdálenost 100 cm</t>
  </si>
  <si>
    <t>Montáž laťování střech, vzdálenost latí 22 - 36 cm</t>
  </si>
  <si>
    <t>Konstrukce klempířské</t>
  </si>
  <si>
    <t>Satjam štítové lemování ke zdi  tl. 0,5 mm</t>
  </si>
  <si>
    <t>Demontáž podokapních žlabů půlkruhových</t>
  </si>
  <si>
    <t>Demontáž odpadních trub</t>
  </si>
  <si>
    <t>Demontáž lemov. komínů v ploše, hl. kryt, nad 45°</t>
  </si>
  <si>
    <t>Žlaby podokapní půlkruhové,satjam Z150</t>
  </si>
  <si>
    <t>Odpadní trouby, kruhové, D 100 mm satjam</t>
  </si>
  <si>
    <t>Okapový plech satjam polyestersat 25</t>
  </si>
  <si>
    <t>Hřebenáč střech Satjam (polyester sat 25)</t>
  </si>
  <si>
    <t>Krytina Satjam Roof Classic taškové tabule, na dřevo</t>
  </si>
  <si>
    <t>Dodávka + montáž hromosvodových držáků</t>
  </si>
  <si>
    <t>Dodávka + montáž průchod (anténa a ostatní)</t>
  </si>
  <si>
    <t>Dodávka + montáž odvětrávací komínek</t>
  </si>
  <si>
    <t>Oplechování komína Satjam, rš 330 mm</t>
  </si>
  <si>
    <t>Krytina tvrdá</t>
  </si>
  <si>
    <t>Demontáž krytiny z AZC čtverců do suti, na bednění</t>
  </si>
  <si>
    <t>Fólie podstřešní paropropustná Tyvek Solid</t>
  </si>
  <si>
    <t>Výlez na střechu,Satjam 455x550 D+M</t>
  </si>
  <si>
    <t>Bourání konstrukcí</t>
  </si>
  <si>
    <t>Bourání zdiva komínového z cihel na MC</t>
  </si>
  <si>
    <t>Běžné stavební práce</t>
  </si>
  <si>
    <t>Uložení AZC na skládku</t>
  </si>
  <si>
    <t>Věže, stožáry, komíny</t>
  </si>
  <si>
    <t>Přesun hmot pro komíny jakékoliv výšky</t>
  </si>
  <si>
    <t>Přesun hmot pro tesařské konstrukce, výšky do 12 m</t>
  </si>
  <si>
    <t>Přesun hmot pro klempířské konstr., výšky do 12 m</t>
  </si>
  <si>
    <t>Doba výstavby:</t>
  </si>
  <si>
    <t>Začátek výstavby:</t>
  </si>
  <si>
    <t>Konec výstavby:</t>
  </si>
  <si>
    <t>Zpracováno dne:</t>
  </si>
  <si>
    <t>M.j.</t>
  </si>
  <si>
    <t>t</t>
  </si>
  <si>
    <t>m2</t>
  </si>
  <si>
    <t>m</t>
  </si>
  <si>
    <t>kus</t>
  </si>
  <si>
    <t>ks</t>
  </si>
  <si>
    <t>m3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</si>
  <si>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</si>
  <si>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</si>
  <si>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</si>
  <si>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</si>
  <si>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</si>
  <si>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</si>
  <si>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</si>
  <si>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</si>
  <si>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</si>
  <si>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</si>
  <si>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</si>
  <si>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</si>
  <si>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</si>
  <si>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Přesuny</t>
  </si>
  <si>
    <t>Typ skupiny</t>
  </si>
  <si>
    <t>HS</t>
  </si>
  <si>
    <t>PS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</si>
  <si>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</si>
  <si>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</si>
  <si>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</si>
  <si>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</si>
  <si>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</si>
  <si>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</si>
  <si>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</si>
  <si>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</si>
  <si>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Krycí list rozpočtu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</si>
  <si>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</si>
  <si>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</si>
  <si>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</si>
  <si>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</si>
  <si>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</si>
  <si>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</si>
  <si>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</si>
  <si>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</si>
  <si>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</si>
  <si>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10%</t>
  </si>
  <si>
    <t>Základ 20%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</si>
  <si>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</si>
  <si>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</si>
  <si>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</si>
  <si>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</si>
  <si>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</si>
  <si>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</si>
  <si>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</si>
  <si>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</si>
  <si>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</si>
  <si>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DPH 10%</t>
  </si>
  <si>
    <t>DPH 20%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</si>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</sst>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94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2" xfId="0" applyNumberFormat="1" applyFont="1" applyFill="1" applyBorder="1" applyAlignment="1" applyProtection="1">
      <alignment horizontal="left" vertical="center"/>
      <protection/>
    </xf>
    <xf numFmtId="49" fontId="1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2" borderId="0" xfId="0" applyNumberFormat="1" applyFont="1" applyFill="1" applyBorder="1" applyAlignment="1" applyProtection="1">
      <alignment horizontal="left" vertical="center"/>
      <protection/>
    </xf>
    <xf numFmtId="49" fontId="1" fillId="0" borderId="4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vertical="center"/>
      <protection/>
    </xf>
    <xf numFmtId="49" fontId="1" fillId="0" borderId="6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left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4" xfId="0" applyNumberFormat="1" applyFont="1" applyFill="1" applyBorder="1" applyAlignment="1" applyProtection="1">
      <alignment horizontal="right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4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2" borderId="3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" fontId="3" fillId="0" borderId="5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6" fillId="2" borderId="16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left" vertical="center"/>
      <protection/>
    </xf>
    <xf numFmtId="49" fontId="7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8" fillId="0" borderId="16" xfId="0" applyNumberFormat="1" applyFont="1" applyFill="1" applyBorder="1" applyAlignment="1" applyProtection="1">
      <alignment horizontal="right" vertical="center"/>
      <protection/>
    </xf>
    <xf numFmtId="0" fontId="7" fillId="2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right" vertical="center"/>
      <protection/>
    </xf>
    <xf numFmtId="49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2" borderId="3" xfId="0" applyNumberFormat="1" applyFont="1" applyFill="1" applyBorder="1" applyAlignment="1" applyProtection="1">
      <alignment horizontal="left" vertical="center"/>
      <protection/>
    </xf>
    <xf numFmtId="0" fontId="3" fillId="2" borderId="3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5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31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left" vertical="center"/>
      <protection/>
    </xf>
    <xf numFmtId="49" fontId="8" fillId="0" borderId="33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8" fillId="0" borderId="34" xfId="0" applyNumberFormat="1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5" xfId="0" applyNumberFormat="1" applyFont="1" applyFill="1" applyBorder="1" applyAlignment="1" applyProtection="1">
      <alignment horizontal="left" vertical="center"/>
      <protection/>
    </xf>
    <xf numFmtId="49" fontId="7" fillId="0" borderId="36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7" fillId="2" borderId="36" xfId="0" applyNumberFormat="1" applyFont="1" applyFill="1" applyBorder="1" applyAlignment="1" applyProtection="1">
      <alignment horizontal="left" vertical="center"/>
      <protection/>
    </xf>
    <xf numFmtId="0" fontId="7" fillId="2" borderId="19" xfId="0" applyNumberFormat="1" applyFont="1" applyFill="1" applyBorder="1" applyAlignment="1" applyProtection="1">
      <alignment horizontal="left" vertical="center"/>
      <protection/>
    </xf>
    <xf numFmtId="49" fontId="8" fillId="0" borderId="36" xfId="0" applyNumberFormat="1" applyFont="1" applyFill="1" applyBorder="1" applyAlignment="1" applyProtection="1">
      <alignment horizontal="left" vertical="center"/>
      <protection/>
    </xf>
    <xf numFmtId="0" fontId="8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14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H51" sqref="H51"/>
    </sheetView>
  </sheetViews>
  <sheetFormatPr defaultColWidth="9.140625" defaultRowHeight="12.75"/>
  <cols>
    <col min="1" max="2" width="3.71093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9" width="13.140625" style="0" customWidth="1"/>
    <col min="10" max="10" width="13.28125" style="0" customWidth="1"/>
    <col min="11" max="12" width="11.7109375" style="0" customWidth="1"/>
    <col min="13" max="13" width="11.421875" style="0" customWidth="1"/>
    <col min="14" max="37" width="12.140625" style="0" hidden="1" customWidth="1"/>
    <col min="38" max="16384" width="11.421875" style="0" customWidth="1"/>
  </cols>
  <sheetData>
    <row r="1" spans="1:12" ht="21.7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2.75">
      <c r="A2" s="65" t="s">
        <v>1</v>
      </c>
      <c r="B2" s="56"/>
      <c r="C2" s="56"/>
      <c r="D2" s="46" t="s">
        <v>66</v>
      </c>
      <c r="E2" s="55" t="s">
        <v>101</v>
      </c>
      <c r="F2" s="56"/>
      <c r="G2" s="55"/>
      <c r="H2" s="56"/>
      <c r="I2" s="55" t="s">
        <v>118</v>
      </c>
      <c r="J2" s="55"/>
      <c r="K2" s="56"/>
      <c r="L2" s="57"/>
      <c r="M2" s="26"/>
    </row>
    <row r="3" spans="1:13" ht="12.75">
      <c r="A3" s="66"/>
      <c r="B3" s="58"/>
      <c r="C3" s="58"/>
      <c r="D3" s="62"/>
      <c r="E3" s="58"/>
      <c r="F3" s="58"/>
      <c r="G3" s="58"/>
      <c r="H3" s="58"/>
      <c r="I3" s="58"/>
      <c r="J3" s="58"/>
      <c r="K3" s="58"/>
      <c r="L3" s="59"/>
      <c r="M3" s="26"/>
    </row>
    <row r="4" spans="1:13" ht="12.75">
      <c r="A4" s="60" t="s">
        <v>2</v>
      </c>
      <c r="B4" s="58"/>
      <c r="C4" s="58"/>
      <c r="D4" s="53" t="s">
        <v>67</v>
      </c>
      <c r="E4" s="53" t="s">
        <v>102</v>
      </c>
      <c r="F4" s="58"/>
      <c r="G4" s="25">
        <v>40801</v>
      </c>
      <c r="H4" s="58"/>
      <c r="I4" s="53" t="s">
        <v>119</v>
      </c>
      <c r="J4" s="53"/>
      <c r="K4" s="58"/>
      <c r="L4" s="59"/>
      <c r="M4" s="26"/>
    </row>
    <row r="5" spans="1:13" ht="12.75">
      <c r="A5" s="66"/>
      <c r="B5" s="58"/>
      <c r="C5" s="58"/>
      <c r="D5" s="58"/>
      <c r="E5" s="58"/>
      <c r="F5" s="58"/>
      <c r="G5" s="58"/>
      <c r="H5" s="58"/>
      <c r="I5" s="58"/>
      <c r="J5" s="58"/>
      <c r="K5" s="58"/>
      <c r="L5" s="59"/>
      <c r="M5" s="26"/>
    </row>
    <row r="6" spans="1:13" ht="12.75">
      <c r="A6" s="60" t="s">
        <v>3</v>
      </c>
      <c r="B6" s="58"/>
      <c r="C6" s="58"/>
      <c r="D6" s="53" t="s">
        <v>68</v>
      </c>
      <c r="E6" s="53" t="s">
        <v>103</v>
      </c>
      <c r="F6" s="58"/>
      <c r="G6" s="58"/>
      <c r="H6" s="58"/>
      <c r="I6" s="53" t="s">
        <v>120</v>
      </c>
      <c r="J6" s="53"/>
      <c r="K6" s="58"/>
      <c r="L6" s="59"/>
      <c r="M6" s="26"/>
    </row>
    <row r="7" spans="1:13" ht="12.75">
      <c r="A7" s="66"/>
      <c r="B7" s="58"/>
      <c r="C7" s="58"/>
      <c r="D7" s="58"/>
      <c r="E7" s="58"/>
      <c r="F7" s="58"/>
      <c r="G7" s="58"/>
      <c r="H7" s="58"/>
      <c r="I7" s="58"/>
      <c r="J7" s="58"/>
      <c r="K7" s="58"/>
      <c r="L7" s="59"/>
      <c r="M7" s="26"/>
    </row>
    <row r="8" spans="1:13" ht="12.75">
      <c r="A8" s="60" t="s">
        <v>4</v>
      </c>
      <c r="B8" s="58"/>
      <c r="C8" s="58"/>
      <c r="D8" s="53"/>
      <c r="E8" s="53" t="s">
        <v>104</v>
      </c>
      <c r="F8" s="58"/>
      <c r="G8" s="25">
        <v>40749</v>
      </c>
      <c r="H8" s="58"/>
      <c r="I8" s="53" t="s">
        <v>121</v>
      </c>
      <c r="J8" s="53"/>
      <c r="K8" s="58"/>
      <c r="L8" s="59"/>
      <c r="M8" s="26"/>
    </row>
    <row r="9" spans="1:13" ht="12.75">
      <c r="A9" s="61"/>
      <c r="B9" s="54"/>
      <c r="C9" s="54"/>
      <c r="D9" s="54"/>
      <c r="E9" s="54"/>
      <c r="F9" s="54"/>
      <c r="G9" s="54"/>
      <c r="H9" s="54"/>
      <c r="I9" s="54"/>
      <c r="J9" s="54"/>
      <c r="K9" s="54"/>
      <c r="L9" s="24"/>
      <c r="M9" s="26"/>
    </row>
    <row r="10" spans="1:13" ht="12.75">
      <c r="A10" s="2" t="s">
        <v>5</v>
      </c>
      <c r="B10" s="9" t="s">
        <v>5</v>
      </c>
      <c r="C10" s="9" t="s">
        <v>5</v>
      </c>
      <c r="D10" s="9" t="s">
        <v>5</v>
      </c>
      <c r="E10" s="9" t="s">
        <v>5</v>
      </c>
      <c r="F10" s="9" t="s">
        <v>5</v>
      </c>
      <c r="G10" s="16" t="s">
        <v>113</v>
      </c>
      <c r="H10" s="48" t="s">
        <v>115</v>
      </c>
      <c r="I10" s="49"/>
      <c r="J10" s="50"/>
      <c r="K10" s="48" t="s">
        <v>124</v>
      </c>
      <c r="L10" s="50"/>
      <c r="M10" s="27"/>
    </row>
    <row r="11" spans="1:24" ht="12.75">
      <c r="A11" s="3" t="s">
        <v>6</v>
      </c>
      <c r="B11" s="10" t="s">
        <v>31</v>
      </c>
      <c r="C11" s="10" t="s">
        <v>32</v>
      </c>
      <c r="D11" s="10" t="s">
        <v>69</v>
      </c>
      <c r="E11" s="10" t="s">
        <v>105</v>
      </c>
      <c r="F11" s="13" t="s">
        <v>112</v>
      </c>
      <c r="G11" s="17" t="s">
        <v>114</v>
      </c>
      <c r="H11" s="19" t="s">
        <v>116</v>
      </c>
      <c r="I11" s="20" t="s">
        <v>122</v>
      </c>
      <c r="J11" s="21" t="s">
        <v>123</v>
      </c>
      <c r="K11" s="19" t="s">
        <v>113</v>
      </c>
      <c r="L11" s="21" t="s">
        <v>123</v>
      </c>
      <c r="M11" s="27"/>
      <c r="P11" s="23" t="s">
        <v>125</v>
      </c>
      <c r="Q11" s="23" t="s">
        <v>126</v>
      </c>
      <c r="R11" s="23" t="s">
        <v>130</v>
      </c>
      <c r="S11" s="23" t="s">
        <v>131</v>
      </c>
      <c r="T11" s="23" t="s">
        <v>132</v>
      </c>
      <c r="U11" s="23" t="s">
        <v>133</v>
      </c>
      <c r="V11" s="23" t="s">
        <v>134</v>
      </c>
      <c r="W11" s="23" t="s">
        <v>135</v>
      </c>
      <c r="X11" s="23" t="s">
        <v>136</v>
      </c>
    </row>
    <row r="12" spans="1:37" ht="12.75">
      <c r="A12" s="4"/>
      <c r="B12" s="4"/>
      <c r="C12" s="11" t="s">
        <v>33</v>
      </c>
      <c r="D12" s="51" t="s">
        <v>70</v>
      </c>
      <c r="E12" s="52"/>
      <c r="F12" s="52"/>
      <c r="G12" s="52"/>
      <c r="H12" s="29">
        <f>SUM(H13:H13)</f>
        <v>0</v>
      </c>
      <c r="I12" s="29">
        <f>SUM(I13:I13)</f>
        <v>0</v>
      </c>
      <c r="J12" s="29">
        <f>H12+I12</f>
        <v>0</v>
      </c>
      <c r="K12" s="22"/>
      <c r="L12" s="29">
        <f>SUM(L13:L13)</f>
        <v>0</v>
      </c>
      <c r="P12" s="30">
        <f>IF(Q12="PR",J12,SUM(O13:O13))</f>
        <v>0</v>
      </c>
      <c r="Q12" s="23" t="s">
        <v>127</v>
      </c>
      <c r="R12" s="30">
        <f>IF(Q12="HS",H12,0)</f>
        <v>0</v>
      </c>
      <c r="S12" s="30">
        <f>IF(Q12="HS",I12-P12,0)</f>
        <v>0</v>
      </c>
      <c r="T12" s="30">
        <f>IF(Q12="PS",H12,0)</f>
        <v>0</v>
      </c>
      <c r="U12" s="30">
        <f>IF(Q12="PS",I12-P12,0)</f>
        <v>0</v>
      </c>
      <c r="V12" s="30">
        <f>IF(Q12="MP",H12,0)</f>
        <v>0</v>
      </c>
      <c r="W12" s="30">
        <f>IF(Q12="MP",I12-P12,0)</f>
        <v>0</v>
      </c>
      <c r="X12" s="30">
        <f>IF(Q12="OM",H12,0)</f>
        <v>0</v>
      </c>
      <c r="Y12" s="23"/>
      <c r="AI12" s="30">
        <f>SUM(Z13:Z13)</f>
        <v>0</v>
      </c>
      <c r="AJ12" s="30">
        <f>SUM(AA13:AA13)</f>
        <v>0</v>
      </c>
      <c r="AK12" s="30">
        <f>SUM(AB13:AB13)</f>
        <v>0</v>
      </c>
    </row>
    <row r="13" spans="1:32" ht="12.75">
      <c r="A13" s="5" t="s">
        <v>7</v>
      </c>
      <c r="B13" s="5"/>
      <c r="C13" s="5" t="s">
        <v>34</v>
      </c>
      <c r="D13" s="5" t="s">
        <v>71</v>
      </c>
      <c r="E13" s="5" t="s">
        <v>106</v>
      </c>
      <c r="F13" s="14">
        <v>2.506</v>
      </c>
      <c r="H13" s="14">
        <f>ROUND(F13*AE13,2)</f>
        <v>0</v>
      </c>
      <c r="I13" s="14">
        <f>J13-H13</f>
        <v>0</v>
      </c>
      <c r="J13" s="14">
        <f>ROUND(F13*G13,2)</f>
        <v>0</v>
      </c>
      <c r="K13" s="14">
        <v>0</v>
      </c>
      <c r="L13" s="14">
        <f>F13*K13</f>
        <v>0</v>
      </c>
      <c r="N13" s="28" t="s">
        <v>7</v>
      </c>
      <c r="O13" s="14">
        <f>IF(N13="5",I13,0)</f>
        <v>0</v>
      </c>
      <c r="Z13" s="14">
        <f>IF(AD13=0,J13,0)</f>
        <v>0</v>
      </c>
      <c r="AA13" s="14">
        <f>IF(AD13=10,J13,0)</f>
        <v>0</v>
      </c>
      <c r="AB13" s="14">
        <f>IF(AD13=20,J13,0)</f>
        <v>0</v>
      </c>
      <c r="AD13" s="14">
        <v>20</v>
      </c>
      <c r="AE13" s="14">
        <f>G13*0</f>
        <v>0</v>
      </c>
      <c r="AF13" s="14">
        <f>G13*(1-0)</f>
        <v>0</v>
      </c>
    </row>
    <row r="14" spans="1:37" ht="12.75">
      <c r="A14" s="6"/>
      <c r="B14" s="6"/>
      <c r="C14" s="12" t="s">
        <v>35</v>
      </c>
      <c r="D14" s="44" t="s">
        <v>72</v>
      </c>
      <c r="E14" s="45"/>
      <c r="F14" s="45"/>
      <c r="G14" s="45"/>
      <c r="H14" s="30">
        <f>SUM(H15:H16)</f>
        <v>0</v>
      </c>
      <c r="I14" s="30">
        <f>SUM(I15:I16)</f>
        <v>0</v>
      </c>
      <c r="J14" s="30">
        <f>H14+I14</f>
        <v>0</v>
      </c>
      <c r="K14" s="23"/>
      <c r="L14" s="30">
        <f>SUM(L15:L16)</f>
        <v>2.79604</v>
      </c>
      <c r="P14" s="30">
        <f>IF(Q14="PR",J14,SUM(O15:O16))</f>
        <v>0</v>
      </c>
      <c r="Q14" s="23" t="s">
        <v>128</v>
      </c>
      <c r="R14" s="30">
        <f>IF(Q14="HS",H14,0)</f>
        <v>0</v>
      </c>
      <c r="S14" s="30">
        <f>IF(Q14="HS",I14-P14,0)</f>
        <v>0</v>
      </c>
      <c r="T14" s="30">
        <f>IF(Q14="PS",H14,0)</f>
        <v>0</v>
      </c>
      <c r="U14" s="30">
        <f>IF(Q14="PS",I14-P14,0)</f>
        <v>0</v>
      </c>
      <c r="V14" s="30">
        <f>IF(Q14="MP",H14,0)</f>
        <v>0</v>
      </c>
      <c r="W14" s="30">
        <f>IF(Q14="MP",I14-P14,0)</f>
        <v>0</v>
      </c>
      <c r="X14" s="30">
        <f>IF(Q14="OM",H14,0)</f>
        <v>0</v>
      </c>
      <c r="Y14" s="23"/>
      <c r="AI14" s="30">
        <f>SUM(Z15:Z16)</f>
        <v>0</v>
      </c>
      <c r="AJ14" s="30">
        <f>SUM(AA15:AA16)</f>
        <v>0</v>
      </c>
      <c r="AK14" s="30">
        <f>SUM(AB15:AB16)</f>
        <v>0</v>
      </c>
    </row>
    <row r="15" spans="1:32" ht="12.75">
      <c r="A15" s="5" t="s">
        <v>8</v>
      </c>
      <c r="B15" s="5"/>
      <c r="C15" s="5" t="s">
        <v>36</v>
      </c>
      <c r="D15" s="5" t="s">
        <v>73</v>
      </c>
      <c r="E15" s="5" t="s">
        <v>107</v>
      </c>
      <c r="F15" s="14">
        <v>566</v>
      </c>
      <c r="H15" s="14">
        <f>ROUND(F15*AE15,2)</f>
        <v>0</v>
      </c>
      <c r="I15" s="14">
        <f>J15-H15</f>
        <v>0</v>
      </c>
      <c r="J15" s="14">
        <f>ROUND(F15*G15,2)</f>
        <v>0</v>
      </c>
      <c r="K15" s="14">
        <v>0.00091</v>
      </c>
      <c r="L15" s="14">
        <f>F15*K15</f>
        <v>0.51506</v>
      </c>
      <c r="N15" s="28" t="s">
        <v>7</v>
      </c>
      <c r="O15" s="14">
        <f>IF(N15="5",I15,0)</f>
        <v>0</v>
      </c>
      <c r="Z15" s="14">
        <f>IF(AD15=0,J15,0)</f>
        <v>0</v>
      </c>
      <c r="AA15" s="14">
        <f>IF(AD15=10,J15,0)</f>
        <v>0</v>
      </c>
      <c r="AB15" s="14">
        <f>IF(AD15=20,J15,0)</f>
        <v>0</v>
      </c>
      <c r="AD15" s="14">
        <v>20</v>
      </c>
      <c r="AE15" s="14">
        <f>G15*0.368173598553345</f>
        <v>0</v>
      </c>
      <c r="AF15" s="14">
        <f>G15*(1-0.368173598553345)</f>
        <v>0</v>
      </c>
    </row>
    <row r="16" spans="1:32" ht="12.75">
      <c r="A16" s="5" t="s">
        <v>9</v>
      </c>
      <c r="B16" s="5"/>
      <c r="C16" s="5" t="s">
        <v>37</v>
      </c>
      <c r="D16" s="5" t="s">
        <v>74</v>
      </c>
      <c r="E16" s="5" t="s">
        <v>107</v>
      </c>
      <c r="F16" s="14">
        <v>566</v>
      </c>
      <c r="H16" s="14">
        <f>ROUND(F16*AE16,2)</f>
        <v>0</v>
      </c>
      <c r="I16" s="14">
        <f>J16-H16</f>
        <v>0</v>
      </c>
      <c r="J16" s="14">
        <f>ROUND(F16*G16,2)</f>
        <v>0</v>
      </c>
      <c r="K16" s="14">
        <v>0.00403</v>
      </c>
      <c r="L16" s="14">
        <f>F16*K16</f>
        <v>2.28098</v>
      </c>
      <c r="N16" s="28" t="s">
        <v>7</v>
      </c>
      <c r="O16" s="14">
        <f>IF(N16="5",I16,0)</f>
        <v>0</v>
      </c>
      <c r="Z16" s="14">
        <f>IF(AD16=0,J16,0)</f>
        <v>0</v>
      </c>
      <c r="AA16" s="14">
        <f>IF(AD16=10,J16,0)</f>
        <v>0</v>
      </c>
      <c r="AB16" s="14">
        <f>IF(AD16=20,J16,0)</f>
        <v>0</v>
      </c>
      <c r="AD16" s="14">
        <v>20</v>
      </c>
      <c r="AE16" s="14">
        <f>G16*0.476888982693119</f>
        <v>0</v>
      </c>
      <c r="AF16" s="14">
        <f>G16*(1-0.476888982693119)</f>
        <v>0</v>
      </c>
    </row>
    <row r="17" spans="1:37" ht="12.75">
      <c r="A17" s="6"/>
      <c r="B17" s="6"/>
      <c r="C17" s="12" t="s">
        <v>38</v>
      </c>
      <c r="D17" s="44" t="s">
        <v>75</v>
      </c>
      <c r="E17" s="45"/>
      <c r="F17" s="45"/>
      <c r="G17" s="45"/>
      <c r="H17" s="30">
        <f>SUM(H18:H30)</f>
        <v>0</v>
      </c>
      <c r="I17" s="30">
        <f>SUM(I18:I30)</f>
        <v>0</v>
      </c>
      <c r="J17" s="30">
        <f>H17+I17</f>
        <v>0</v>
      </c>
      <c r="K17" s="23"/>
      <c r="L17" s="30">
        <f>SUM(L18:L30)</f>
        <v>4.212980999999999</v>
      </c>
      <c r="P17" s="30">
        <f>IF(Q17="PR",J17,SUM(O18:O30))</f>
        <v>0</v>
      </c>
      <c r="Q17" s="23" t="s">
        <v>128</v>
      </c>
      <c r="R17" s="30">
        <f>IF(Q17="HS",H17,0)</f>
        <v>0</v>
      </c>
      <c r="S17" s="30">
        <f>IF(Q17="HS",I17-P17,0)</f>
        <v>0</v>
      </c>
      <c r="T17" s="30">
        <f>IF(Q17="PS",H17,0)</f>
        <v>0</v>
      </c>
      <c r="U17" s="30">
        <f>IF(Q17="PS",I17-P17,0)</f>
        <v>0</v>
      </c>
      <c r="V17" s="30">
        <f>IF(Q17="MP",H17,0)</f>
        <v>0</v>
      </c>
      <c r="W17" s="30">
        <f>IF(Q17="MP",I17-P17,0)</f>
        <v>0</v>
      </c>
      <c r="X17" s="30">
        <f>IF(Q17="OM",H17,0)</f>
        <v>0</v>
      </c>
      <c r="Y17" s="23"/>
      <c r="AI17" s="30">
        <f>SUM(Z18:Z30)</f>
        <v>0</v>
      </c>
      <c r="AJ17" s="30">
        <f>SUM(AA18:AA30)</f>
        <v>0</v>
      </c>
      <c r="AK17" s="30">
        <f>SUM(AB18:AB30)</f>
        <v>0</v>
      </c>
    </row>
    <row r="18" spans="1:32" ht="12.75">
      <c r="A18" s="5" t="s">
        <v>10</v>
      </c>
      <c r="B18" s="5"/>
      <c r="C18" s="5" t="s">
        <v>39</v>
      </c>
      <c r="D18" s="5" t="s">
        <v>76</v>
      </c>
      <c r="E18" s="5" t="s">
        <v>108</v>
      </c>
      <c r="F18" s="14">
        <v>34</v>
      </c>
      <c r="H18" s="14">
        <f aca="true" t="shared" si="0" ref="H18:H30">ROUND(F18*AE18,2)</f>
        <v>0</v>
      </c>
      <c r="I18" s="14">
        <f aca="true" t="shared" si="1" ref="I18:I30">J18-H18</f>
        <v>0</v>
      </c>
      <c r="J18" s="14">
        <f aca="true" t="shared" si="2" ref="J18:J30">ROUND(F18*G18,2)</f>
        <v>0</v>
      </c>
      <c r="K18" s="14">
        <v>0.00129</v>
      </c>
      <c r="L18" s="14">
        <f aca="true" t="shared" si="3" ref="L18:L30">F18*K18</f>
        <v>0.043859999999999996</v>
      </c>
      <c r="N18" s="28" t="s">
        <v>7</v>
      </c>
      <c r="O18" s="14">
        <f aca="true" t="shared" si="4" ref="O18:O30">IF(N18="5",I18,0)</f>
        <v>0</v>
      </c>
      <c r="Z18" s="14">
        <f aca="true" t="shared" si="5" ref="Z18:Z30">IF(AD18=0,J18,0)</f>
        <v>0</v>
      </c>
      <c r="AA18" s="14">
        <f aca="true" t="shared" si="6" ref="AA18:AA30">IF(AD18=10,J18,0)</f>
        <v>0</v>
      </c>
      <c r="AB18" s="14">
        <f aca="true" t="shared" si="7" ref="AB18:AB30">IF(AD18=20,J18,0)</f>
        <v>0</v>
      </c>
      <c r="AD18" s="14">
        <v>20</v>
      </c>
      <c r="AE18" s="14">
        <f>G18*0.812465542755999</f>
        <v>0</v>
      </c>
      <c r="AF18" s="14">
        <f>G18*(1-0.812465542755999)</f>
        <v>0</v>
      </c>
    </row>
    <row r="19" spans="1:32" ht="12.75">
      <c r="A19" s="5" t="s">
        <v>11</v>
      </c>
      <c r="B19" s="5"/>
      <c r="C19" s="5" t="s">
        <v>40</v>
      </c>
      <c r="D19" s="5" t="s">
        <v>77</v>
      </c>
      <c r="E19" s="5" t="s">
        <v>108</v>
      </c>
      <c r="F19" s="14">
        <v>69.8</v>
      </c>
      <c r="H19" s="14">
        <f t="shared" si="0"/>
        <v>0</v>
      </c>
      <c r="I19" s="14">
        <f t="shared" si="1"/>
        <v>0</v>
      </c>
      <c r="J19" s="14">
        <f t="shared" si="2"/>
        <v>0</v>
      </c>
      <c r="K19" s="14">
        <v>0.00464</v>
      </c>
      <c r="L19" s="14">
        <f t="shared" si="3"/>
        <v>0.323872</v>
      </c>
      <c r="N19" s="28" t="s">
        <v>9</v>
      </c>
      <c r="O19" s="14">
        <f t="shared" si="4"/>
        <v>0</v>
      </c>
      <c r="Z19" s="14">
        <f t="shared" si="5"/>
        <v>0</v>
      </c>
      <c r="AA19" s="14">
        <f t="shared" si="6"/>
        <v>0</v>
      </c>
      <c r="AB19" s="14">
        <f t="shared" si="7"/>
        <v>0</v>
      </c>
      <c r="AD19" s="14">
        <v>20</v>
      </c>
      <c r="AE19" s="14">
        <f>G19*0</f>
        <v>0</v>
      </c>
      <c r="AF19" s="14">
        <f>G19*(1-0)</f>
        <v>0</v>
      </c>
    </row>
    <row r="20" spans="1:32" ht="12.75">
      <c r="A20" s="5" t="s">
        <v>12</v>
      </c>
      <c r="B20" s="5"/>
      <c r="C20" s="5" t="s">
        <v>41</v>
      </c>
      <c r="D20" s="5" t="s">
        <v>78</v>
      </c>
      <c r="E20" s="5" t="s">
        <v>108</v>
      </c>
      <c r="F20" s="14">
        <v>46</v>
      </c>
      <c r="H20" s="14">
        <f t="shared" si="0"/>
        <v>0</v>
      </c>
      <c r="I20" s="14">
        <f t="shared" si="1"/>
        <v>0</v>
      </c>
      <c r="J20" s="14">
        <f t="shared" si="2"/>
        <v>0</v>
      </c>
      <c r="K20" s="14">
        <v>0.00336</v>
      </c>
      <c r="L20" s="14">
        <f t="shared" si="3"/>
        <v>0.15456</v>
      </c>
      <c r="N20" s="28" t="s">
        <v>9</v>
      </c>
      <c r="O20" s="14">
        <f t="shared" si="4"/>
        <v>0</v>
      </c>
      <c r="Z20" s="14">
        <f t="shared" si="5"/>
        <v>0</v>
      </c>
      <c r="AA20" s="14">
        <f t="shared" si="6"/>
        <v>0</v>
      </c>
      <c r="AB20" s="14">
        <f t="shared" si="7"/>
        <v>0</v>
      </c>
      <c r="AD20" s="14">
        <v>20</v>
      </c>
      <c r="AE20" s="14">
        <f>G20*0</f>
        <v>0</v>
      </c>
      <c r="AF20" s="14">
        <f>G20*(1-0)</f>
        <v>0</v>
      </c>
    </row>
    <row r="21" spans="1:32" ht="12.75">
      <c r="A21" s="5" t="s">
        <v>13</v>
      </c>
      <c r="B21" s="5"/>
      <c r="C21" s="5" t="s">
        <v>42</v>
      </c>
      <c r="D21" s="5" t="s">
        <v>79</v>
      </c>
      <c r="E21" s="5" t="s">
        <v>107</v>
      </c>
      <c r="F21" s="14">
        <v>6.5</v>
      </c>
      <c r="H21" s="14">
        <f t="shared" si="0"/>
        <v>0</v>
      </c>
      <c r="I21" s="14">
        <f t="shared" si="1"/>
        <v>0</v>
      </c>
      <c r="J21" s="14">
        <f t="shared" si="2"/>
        <v>0</v>
      </c>
      <c r="K21" s="14">
        <v>0.00721</v>
      </c>
      <c r="L21" s="14">
        <f t="shared" si="3"/>
        <v>0.046865000000000004</v>
      </c>
      <c r="N21" s="28" t="s">
        <v>7</v>
      </c>
      <c r="O21" s="14">
        <f t="shared" si="4"/>
        <v>0</v>
      </c>
      <c r="Z21" s="14">
        <f t="shared" si="5"/>
        <v>0</v>
      </c>
      <c r="AA21" s="14">
        <f t="shared" si="6"/>
        <v>0</v>
      </c>
      <c r="AB21" s="14">
        <f t="shared" si="7"/>
        <v>0</v>
      </c>
      <c r="AD21" s="14">
        <v>20</v>
      </c>
      <c r="AE21" s="14">
        <f>G21*0</f>
        <v>0</v>
      </c>
      <c r="AF21" s="14">
        <f>G21*(1-0)</f>
        <v>0</v>
      </c>
    </row>
    <row r="22" spans="1:32" ht="12.75">
      <c r="A22" s="5" t="s">
        <v>14</v>
      </c>
      <c r="B22" s="5"/>
      <c r="C22" s="5" t="s">
        <v>43</v>
      </c>
      <c r="D22" s="5" t="s">
        <v>80</v>
      </c>
      <c r="E22" s="5" t="s">
        <v>108</v>
      </c>
      <c r="F22" s="14">
        <v>69.8</v>
      </c>
      <c r="H22" s="14">
        <f t="shared" si="0"/>
        <v>0</v>
      </c>
      <c r="I22" s="14">
        <f t="shared" si="1"/>
        <v>0</v>
      </c>
      <c r="J22" s="14">
        <f t="shared" si="2"/>
        <v>0</v>
      </c>
      <c r="K22" s="14">
        <v>0.00308</v>
      </c>
      <c r="L22" s="14">
        <f t="shared" si="3"/>
        <v>0.21498399999999998</v>
      </c>
      <c r="N22" s="28" t="s">
        <v>7</v>
      </c>
      <c r="O22" s="14">
        <f t="shared" si="4"/>
        <v>0</v>
      </c>
      <c r="Z22" s="14">
        <f t="shared" si="5"/>
        <v>0</v>
      </c>
      <c r="AA22" s="14">
        <f t="shared" si="6"/>
        <v>0</v>
      </c>
      <c r="AB22" s="14">
        <f t="shared" si="7"/>
        <v>0</v>
      </c>
      <c r="AD22" s="14">
        <v>20</v>
      </c>
      <c r="AE22" s="14">
        <f>G22*0.668231087272321</f>
        <v>0</v>
      </c>
      <c r="AF22" s="14">
        <f>G22*(1-0.668231087272321)</f>
        <v>0</v>
      </c>
    </row>
    <row r="23" spans="1:32" ht="12.75">
      <c r="A23" s="5" t="s">
        <v>15</v>
      </c>
      <c r="B23" s="5"/>
      <c r="C23" s="5" t="s">
        <v>44</v>
      </c>
      <c r="D23" s="5" t="s">
        <v>81</v>
      </c>
      <c r="E23" s="5" t="s">
        <v>108</v>
      </c>
      <c r="F23" s="14">
        <v>46</v>
      </c>
      <c r="H23" s="14">
        <f t="shared" si="0"/>
        <v>0</v>
      </c>
      <c r="I23" s="14">
        <f t="shared" si="1"/>
        <v>0</v>
      </c>
      <c r="J23" s="14">
        <f t="shared" si="2"/>
        <v>0</v>
      </c>
      <c r="K23" s="14">
        <v>0.00263</v>
      </c>
      <c r="L23" s="14">
        <f t="shared" si="3"/>
        <v>0.12098</v>
      </c>
      <c r="N23" s="28" t="s">
        <v>7</v>
      </c>
      <c r="O23" s="14">
        <f t="shared" si="4"/>
        <v>0</v>
      </c>
      <c r="Z23" s="14">
        <f t="shared" si="5"/>
        <v>0</v>
      </c>
      <c r="AA23" s="14">
        <f t="shared" si="6"/>
        <v>0</v>
      </c>
      <c r="AB23" s="14">
        <f t="shared" si="7"/>
        <v>0</v>
      </c>
      <c r="AD23" s="14">
        <v>20</v>
      </c>
      <c r="AE23" s="14">
        <f>G23*0.562070851309473</f>
        <v>0</v>
      </c>
      <c r="AF23" s="14">
        <f>G23*(1-0.562070851309473)</f>
        <v>0</v>
      </c>
    </row>
    <row r="24" spans="1:32" ht="12.75">
      <c r="A24" s="5" t="s">
        <v>16</v>
      </c>
      <c r="B24" s="5"/>
      <c r="C24" s="5" t="s">
        <v>45</v>
      </c>
      <c r="D24" s="5" t="s">
        <v>82</v>
      </c>
      <c r="E24" s="5" t="s">
        <v>108</v>
      </c>
      <c r="F24" s="14">
        <v>69.8</v>
      </c>
      <c r="H24" s="14">
        <f t="shared" si="0"/>
        <v>0</v>
      </c>
      <c r="I24" s="14">
        <f t="shared" si="1"/>
        <v>0</v>
      </c>
      <c r="J24" s="14">
        <f t="shared" si="2"/>
        <v>0</v>
      </c>
      <c r="K24" s="14">
        <v>0</v>
      </c>
      <c r="L24" s="14">
        <f t="shared" si="3"/>
        <v>0</v>
      </c>
      <c r="N24" s="28" t="s">
        <v>7</v>
      </c>
      <c r="O24" s="14">
        <f t="shared" si="4"/>
        <v>0</v>
      </c>
      <c r="Z24" s="14">
        <f t="shared" si="5"/>
        <v>0</v>
      </c>
      <c r="AA24" s="14">
        <f t="shared" si="6"/>
        <v>0</v>
      </c>
      <c r="AB24" s="14">
        <f t="shared" si="7"/>
        <v>0</v>
      </c>
      <c r="AD24" s="14">
        <v>20</v>
      </c>
      <c r="AE24" s="14">
        <f>G24*0.649122807017544</f>
        <v>0</v>
      </c>
      <c r="AF24" s="14">
        <f>G24*(1-0.649122807017544)</f>
        <v>0</v>
      </c>
    </row>
    <row r="25" spans="1:32" ht="12.75">
      <c r="A25" s="5" t="s">
        <v>17</v>
      </c>
      <c r="B25" s="5"/>
      <c r="C25" s="5" t="s">
        <v>46</v>
      </c>
      <c r="D25" s="5" t="s">
        <v>83</v>
      </c>
      <c r="E25" s="5" t="s">
        <v>108</v>
      </c>
      <c r="F25" s="14">
        <v>45</v>
      </c>
      <c r="H25" s="14">
        <f t="shared" si="0"/>
        <v>0</v>
      </c>
      <c r="I25" s="14">
        <f t="shared" si="1"/>
        <v>0</v>
      </c>
      <c r="J25" s="14">
        <f t="shared" si="2"/>
        <v>0</v>
      </c>
      <c r="K25" s="14">
        <v>0.00141</v>
      </c>
      <c r="L25" s="14">
        <f t="shared" si="3"/>
        <v>0.06345</v>
      </c>
      <c r="N25" s="28" t="s">
        <v>9</v>
      </c>
      <c r="O25" s="14">
        <f t="shared" si="4"/>
        <v>0</v>
      </c>
      <c r="Z25" s="14">
        <f t="shared" si="5"/>
        <v>0</v>
      </c>
      <c r="AA25" s="14">
        <f t="shared" si="6"/>
        <v>0</v>
      </c>
      <c r="AB25" s="14">
        <f t="shared" si="7"/>
        <v>0</v>
      </c>
      <c r="AD25" s="14">
        <v>20</v>
      </c>
      <c r="AE25" s="14">
        <f>G25*0.869200083980684</f>
        <v>0</v>
      </c>
      <c r="AF25" s="14">
        <f>G25*(1-0.869200083980684)</f>
        <v>0</v>
      </c>
    </row>
    <row r="26" spans="1:32" ht="12.75">
      <c r="A26" s="5" t="s">
        <v>18</v>
      </c>
      <c r="B26" s="5"/>
      <c r="C26" s="5" t="s">
        <v>47</v>
      </c>
      <c r="D26" s="5" t="s">
        <v>84</v>
      </c>
      <c r="E26" s="5" t="s">
        <v>107</v>
      </c>
      <c r="F26" s="14">
        <v>566</v>
      </c>
      <c r="H26" s="14">
        <f t="shared" si="0"/>
        <v>0</v>
      </c>
      <c r="I26" s="14">
        <f t="shared" si="1"/>
        <v>0</v>
      </c>
      <c r="J26" s="14">
        <f t="shared" si="2"/>
        <v>0</v>
      </c>
      <c r="K26" s="14">
        <v>0.00571</v>
      </c>
      <c r="L26" s="14">
        <f t="shared" si="3"/>
        <v>3.2318599999999997</v>
      </c>
      <c r="N26" s="28" t="s">
        <v>9</v>
      </c>
      <c r="O26" s="14">
        <f t="shared" si="4"/>
        <v>0</v>
      </c>
      <c r="Z26" s="14">
        <f t="shared" si="5"/>
        <v>0</v>
      </c>
      <c r="AA26" s="14">
        <f t="shared" si="6"/>
        <v>0</v>
      </c>
      <c r="AB26" s="14">
        <f t="shared" si="7"/>
        <v>0</v>
      </c>
      <c r="AD26" s="14">
        <v>20</v>
      </c>
      <c r="AE26" s="14">
        <f>G26*0.636887357785948</f>
        <v>0</v>
      </c>
      <c r="AF26" s="14">
        <f>G26*(1-0.636887357785948)</f>
        <v>0</v>
      </c>
    </row>
    <row r="27" spans="1:32" ht="12.75">
      <c r="A27" s="5" t="s">
        <v>19</v>
      </c>
      <c r="B27" s="5"/>
      <c r="C27" s="5" t="s">
        <v>48</v>
      </c>
      <c r="D27" s="5" t="s">
        <v>85</v>
      </c>
      <c r="E27" s="5" t="s">
        <v>109</v>
      </c>
      <c r="F27" s="14">
        <v>40</v>
      </c>
      <c r="H27" s="14">
        <f t="shared" si="0"/>
        <v>0</v>
      </c>
      <c r="I27" s="14">
        <f t="shared" si="1"/>
        <v>0</v>
      </c>
      <c r="J27" s="14">
        <f t="shared" si="2"/>
        <v>0</v>
      </c>
      <c r="K27" s="14">
        <v>0.0001</v>
      </c>
      <c r="L27" s="14">
        <f t="shared" si="3"/>
        <v>0.004</v>
      </c>
      <c r="N27" s="28" t="s">
        <v>7</v>
      </c>
      <c r="O27" s="14">
        <f t="shared" si="4"/>
        <v>0</v>
      </c>
      <c r="Z27" s="14">
        <f t="shared" si="5"/>
        <v>0</v>
      </c>
      <c r="AA27" s="14">
        <f t="shared" si="6"/>
        <v>0</v>
      </c>
      <c r="AB27" s="14">
        <f t="shared" si="7"/>
        <v>0</v>
      </c>
      <c r="AD27" s="14">
        <v>20</v>
      </c>
      <c r="AE27" s="14">
        <f>G27*0.380830124090715</f>
        <v>0</v>
      </c>
      <c r="AF27" s="14">
        <f>G27*(1-0.380830124090715)</f>
        <v>0</v>
      </c>
    </row>
    <row r="28" spans="1:32" ht="12.75">
      <c r="A28" s="5" t="s">
        <v>20</v>
      </c>
      <c r="B28" s="5"/>
      <c r="C28" s="5" t="s">
        <v>49</v>
      </c>
      <c r="D28" s="5" t="s">
        <v>86</v>
      </c>
      <c r="E28" s="5" t="s">
        <v>110</v>
      </c>
      <c r="F28" s="14">
        <v>5</v>
      </c>
      <c r="H28" s="14">
        <f t="shared" si="0"/>
        <v>0</v>
      </c>
      <c r="I28" s="14">
        <f t="shared" si="1"/>
        <v>0</v>
      </c>
      <c r="J28" s="14">
        <f t="shared" si="2"/>
        <v>0</v>
      </c>
      <c r="K28" s="14">
        <v>0</v>
      </c>
      <c r="L28" s="14">
        <f t="shared" si="3"/>
        <v>0</v>
      </c>
      <c r="N28" s="28" t="s">
        <v>7</v>
      </c>
      <c r="O28" s="14">
        <f t="shared" si="4"/>
        <v>0</v>
      </c>
      <c r="Z28" s="14">
        <f t="shared" si="5"/>
        <v>0</v>
      </c>
      <c r="AA28" s="14">
        <f t="shared" si="6"/>
        <v>0</v>
      </c>
      <c r="AB28" s="14">
        <f t="shared" si="7"/>
        <v>0</v>
      </c>
      <c r="AD28" s="14">
        <v>20</v>
      </c>
      <c r="AE28" s="14">
        <f>G28*0.56667596596457</f>
        <v>0</v>
      </c>
      <c r="AF28" s="14">
        <f>G28*(1-0.56667596596457)</f>
        <v>0</v>
      </c>
    </row>
    <row r="29" spans="1:32" ht="12.75">
      <c r="A29" s="5" t="s">
        <v>21</v>
      </c>
      <c r="B29" s="5"/>
      <c r="C29" s="5" t="s">
        <v>50</v>
      </c>
      <c r="D29" s="5" t="s">
        <v>87</v>
      </c>
      <c r="E29" s="5" t="s">
        <v>110</v>
      </c>
      <c r="F29" s="14">
        <v>3</v>
      </c>
      <c r="H29" s="14">
        <f t="shared" si="0"/>
        <v>0</v>
      </c>
      <c r="I29" s="14">
        <f t="shared" si="1"/>
        <v>0</v>
      </c>
      <c r="J29" s="14">
        <f t="shared" si="2"/>
        <v>0</v>
      </c>
      <c r="K29" s="14">
        <v>0</v>
      </c>
      <c r="L29" s="14">
        <f t="shared" si="3"/>
        <v>0</v>
      </c>
      <c r="N29" s="28" t="s">
        <v>7</v>
      </c>
      <c r="O29" s="14">
        <f t="shared" si="4"/>
        <v>0</v>
      </c>
      <c r="Z29" s="14">
        <f t="shared" si="5"/>
        <v>0</v>
      </c>
      <c r="AA29" s="14">
        <f t="shared" si="6"/>
        <v>0</v>
      </c>
      <c r="AB29" s="14">
        <f t="shared" si="7"/>
        <v>0</v>
      </c>
      <c r="AD29" s="14">
        <v>20</v>
      </c>
      <c r="AE29" s="14">
        <f>G29*0.72494244731716</f>
        <v>0</v>
      </c>
      <c r="AF29" s="14">
        <f>G29*(1-0.72494244731716)</f>
        <v>0</v>
      </c>
    </row>
    <row r="30" spans="1:32" ht="12.75">
      <c r="A30" s="5" t="s">
        <v>22</v>
      </c>
      <c r="B30" s="5"/>
      <c r="C30" s="5" t="s">
        <v>51</v>
      </c>
      <c r="D30" s="5" t="s">
        <v>88</v>
      </c>
      <c r="E30" s="5" t="s">
        <v>108</v>
      </c>
      <c r="F30" s="14">
        <v>2.5</v>
      </c>
      <c r="H30" s="14">
        <f t="shared" si="0"/>
        <v>0</v>
      </c>
      <c r="I30" s="14">
        <f t="shared" si="1"/>
        <v>0</v>
      </c>
      <c r="J30" s="14">
        <f t="shared" si="2"/>
        <v>0</v>
      </c>
      <c r="K30" s="14">
        <v>0.00342</v>
      </c>
      <c r="L30" s="14">
        <f t="shared" si="3"/>
        <v>0.00855</v>
      </c>
      <c r="N30" s="28" t="s">
        <v>7</v>
      </c>
      <c r="O30" s="14">
        <f t="shared" si="4"/>
        <v>0</v>
      </c>
      <c r="Z30" s="14">
        <f t="shared" si="5"/>
        <v>0</v>
      </c>
      <c r="AA30" s="14">
        <f t="shared" si="6"/>
        <v>0</v>
      </c>
      <c r="AB30" s="14">
        <f t="shared" si="7"/>
        <v>0</v>
      </c>
      <c r="AD30" s="14">
        <v>20</v>
      </c>
      <c r="AE30" s="14">
        <f>G30*0.422826086956522</f>
        <v>0</v>
      </c>
      <c r="AF30" s="14">
        <f>G30*(1-0.422826086956522)</f>
        <v>0</v>
      </c>
    </row>
    <row r="31" spans="1:37" ht="12.75">
      <c r="A31" s="6"/>
      <c r="B31" s="6"/>
      <c r="C31" s="12" t="s">
        <v>52</v>
      </c>
      <c r="D31" s="44" t="s">
        <v>89</v>
      </c>
      <c r="E31" s="45"/>
      <c r="F31" s="45"/>
      <c r="G31" s="45"/>
      <c r="H31" s="30">
        <f>SUM(H32:H34)</f>
        <v>0</v>
      </c>
      <c r="I31" s="30">
        <f>SUM(I32:I34)</f>
        <v>0</v>
      </c>
      <c r="J31" s="30">
        <f>H31+I31</f>
        <v>0</v>
      </c>
      <c r="K31" s="23"/>
      <c r="L31" s="30">
        <f>SUM(L32:L34)</f>
        <v>8.041250000000002</v>
      </c>
      <c r="P31" s="30">
        <f>IF(Q31="PR",J31,SUM(O32:O34))</f>
        <v>0</v>
      </c>
      <c r="Q31" s="23" t="s">
        <v>128</v>
      </c>
      <c r="R31" s="30">
        <f>IF(Q31="HS",H31,0)</f>
        <v>0</v>
      </c>
      <c r="S31" s="30">
        <f>IF(Q31="HS",I31-P31,0)</f>
        <v>0</v>
      </c>
      <c r="T31" s="30">
        <f>IF(Q31="PS",H31,0)</f>
        <v>0</v>
      </c>
      <c r="U31" s="30">
        <f>IF(Q31="PS",I31-P31,0)</f>
        <v>0</v>
      </c>
      <c r="V31" s="30">
        <f>IF(Q31="MP",H31,0)</f>
        <v>0</v>
      </c>
      <c r="W31" s="30">
        <f>IF(Q31="MP",I31-P31,0)</f>
        <v>0</v>
      </c>
      <c r="X31" s="30">
        <f>IF(Q31="OM",H31,0)</f>
        <v>0</v>
      </c>
      <c r="Y31" s="23"/>
      <c r="AI31" s="30">
        <f>SUM(Z32:Z34)</f>
        <v>0</v>
      </c>
      <c r="AJ31" s="30">
        <f>SUM(AA32:AA34)</f>
        <v>0</v>
      </c>
      <c r="AK31" s="30">
        <f>SUM(AB32:AB34)</f>
        <v>0</v>
      </c>
    </row>
    <row r="32" spans="1:32" ht="12.75">
      <c r="A32" s="5" t="s">
        <v>23</v>
      </c>
      <c r="B32" s="5"/>
      <c r="C32" s="5" t="s">
        <v>53</v>
      </c>
      <c r="D32" s="5" t="s">
        <v>90</v>
      </c>
      <c r="E32" s="5" t="s">
        <v>107</v>
      </c>
      <c r="F32" s="14">
        <v>566</v>
      </c>
      <c r="H32" s="14">
        <f>ROUND(F32*AE32,2)</f>
        <v>0</v>
      </c>
      <c r="I32" s="14">
        <f>J32-H32</f>
        <v>0</v>
      </c>
      <c r="J32" s="14">
        <f>ROUND(F32*G32,2)</f>
        <v>0</v>
      </c>
      <c r="K32" s="14">
        <v>0.014</v>
      </c>
      <c r="L32" s="14">
        <f>F32*K32</f>
        <v>7.924</v>
      </c>
      <c r="N32" s="28" t="s">
        <v>7</v>
      </c>
      <c r="O32" s="14">
        <f>IF(N32="5",I32,0)</f>
        <v>0</v>
      </c>
      <c r="Z32" s="14">
        <f>IF(AD32=0,J32,0)</f>
        <v>0</v>
      </c>
      <c r="AA32" s="14">
        <f>IF(AD32=10,J32,0)</f>
        <v>0</v>
      </c>
      <c r="AB32" s="14">
        <f>IF(AD32=20,J32,0)</f>
        <v>0</v>
      </c>
      <c r="AD32" s="14">
        <v>20</v>
      </c>
      <c r="AE32" s="14">
        <f>G32*0</f>
        <v>0</v>
      </c>
      <c r="AF32" s="14">
        <f>G32*(1-0)</f>
        <v>0</v>
      </c>
    </row>
    <row r="33" spans="1:32" ht="12.75">
      <c r="A33" s="5" t="s">
        <v>24</v>
      </c>
      <c r="B33" s="5"/>
      <c r="C33" s="5" t="s">
        <v>54</v>
      </c>
      <c r="D33" s="5" t="s">
        <v>91</v>
      </c>
      <c r="E33" s="5" t="s">
        <v>107</v>
      </c>
      <c r="F33" s="14">
        <v>566</v>
      </c>
      <c r="H33" s="14">
        <f>ROUND(F33*AE33,2)</f>
        <v>0</v>
      </c>
      <c r="I33" s="14">
        <f>J33-H33</f>
        <v>0</v>
      </c>
      <c r="J33" s="14">
        <f>ROUND(F33*G33,2)</f>
        <v>0</v>
      </c>
      <c r="K33" s="14">
        <v>0.0001</v>
      </c>
      <c r="L33" s="14">
        <f>F33*K33</f>
        <v>0.056600000000000004</v>
      </c>
      <c r="N33" s="28" t="s">
        <v>7</v>
      </c>
      <c r="O33" s="14">
        <f>IF(N33="5",I33,0)</f>
        <v>0</v>
      </c>
      <c r="Z33" s="14">
        <f>IF(AD33=0,J33,0)</f>
        <v>0</v>
      </c>
      <c r="AA33" s="14">
        <f>IF(AD33=10,J33,0)</f>
        <v>0</v>
      </c>
      <c r="AB33" s="14">
        <f>IF(AD33=20,J33,0)</f>
        <v>0</v>
      </c>
      <c r="AD33" s="14">
        <v>20</v>
      </c>
      <c r="AE33" s="14">
        <f>G33*0.594097355308547</f>
        <v>0</v>
      </c>
      <c r="AF33" s="14">
        <f>G33*(1-0.594097355308547)</f>
        <v>0</v>
      </c>
    </row>
    <row r="34" spans="1:32" ht="12.75">
      <c r="A34" s="5" t="s">
        <v>25</v>
      </c>
      <c r="B34" s="5"/>
      <c r="C34" s="5" t="s">
        <v>55</v>
      </c>
      <c r="D34" s="5" t="s">
        <v>92</v>
      </c>
      <c r="E34" s="5" t="s">
        <v>109</v>
      </c>
      <c r="F34" s="14">
        <v>5</v>
      </c>
      <c r="H34" s="14">
        <f>ROUND(F34*AE34,2)</f>
        <v>0</v>
      </c>
      <c r="I34" s="14">
        <f>J34-H34</f>
        <v>0</v>
      </c>
      <c r="J34" s="14">
        <f>ROUND(F34*G34,2)</f>
        <v>0</v>
      </c>
      <c r="K34" s="14">
        <v>0.01213</v>
      </c>
      <c r="L34" s="14">
        <f>F34*K34</f>
        <v>0.06065</v>
      </c>
      <c r="N34" s="28" t="s">
        <v>7</v>
      </c>
      <c r="O34" s="14">
        <f>IF(N34="5",I34,0)</f>
        <v>0</v>
      </c>
      <c r="Z34" s="14">
        <f>IF(AD34=0,J34,0)</f>
        <v>0</v>
      </c>
      <c r="AA34" s="14">
        <f>IF(AD34=10,J34,0)</f>
        <v>0</v>
      </c>
      <c r="AB34" s="14">
        <f>IF(AD34=20,J34,0)</f>
        <v>0</v>
      </c>
      <c r="AD34" s="14">
        <v>20</v>
      </c>
      <c r="AE34" s="14">
        <f>G34*0.599120316023789</f>
        <v>0</v>
      </c>
      <c r="AF34" s="14">
        <f>G34*(1-0.599120316023789)</f>
        <v>0</v>
      </c>
    </row>
    <row r="35" spans="1:37" ht="12.75">
      <c r="A35" s="6"/>
      <c r="B35" s="6"/>
      <c r="C35" s="12" t="s">
        <v>56</v>
      </c>
      <c r="D35" s="44" t="s">
        <v>93</v>
      </c>
      <c r="E35" s="45"/>
      <c r="F35" s="45"/>
      <c r="G35" s="45"/>
      <c r="H35" s="30">
        <f>SUM(H36:H36)</f>
        <v>0</v>
      </c>
      <c r="I35" s="30">
        <f>SUM(I36:I36)</f>
        <v>0</v>
      </c>
      <c r="J35" s="30">
        <f>H35+I35</f>
        <v>0</v>
      </c>
      <c r="K35" s="23"/>
      <c r="L35" s="30">
        <f>SUM(L36:L36)</f>
        <v>2.5065</v>
      </c>
      <c r="P35" s="30">
        <f>IF(Q35="PR",J35,SUM(O36:O36))</f>
        <v>0</v>
      </c>
      <c r="Q35" s="23" t="s">
        <v>127</v>
      </c>
      <c r="R35" s="30">
        <f>IF(Q35="HS",H35,0)</f>
        <v>0</v>
      </c>
      <c r="S35" s="30">
        <f>IF(Q35="HS",I35-P35,0)</f>
        <v>0</v>
      </c>
      <c r="T35" s="30">
        <f>IF(Q35="PS",H35,0)</f>
        <v>0</v>
      </c>
      <c r="U35" s="30">
        <f>IF(Q35="PS",I35-P35,0)</f>
        <v>0</v>
      </c>
      <c r="V35" s="30">
        <f>IF(Q35="MP",H35,0)</f>
        <v>0</v>
      </c>
      <c r="W35" s="30">
        <f>IF(Q35="MP",I35-P35,0)</f>
        <v>0</v>
      </c>
      <c r="X35" s="30">
        <f>IF(Q35="OM",H35,0)</f>
        <v>0</v>
      </c>
      <c r="Y35" s="23"/>
      <c r="AI35" s="30">
        <f>SUM(Z36:Z36)</f>
        <v>0</v>
      </c>
      <c r="AJ35" s="30">
        <f>SUM(AA36:AA36)</f>
        <v>0</v>
      </c>
      <c r="AK35" s="30">
        <f>SUM(AB36:AB36)</f>
        <v>0</v>
      </c>
    </row>
    <row r="36" spans="1:32" ht="12.75">
      <c r="A36" s="5" t="s">
        <v>26</v>
      </c>
      <c r="B36" s="5"/>
      <c r="C36" s="5" t="s">
        <v>57</v>
      </c>
      <c r="D36" s="5" t="s">
        <v>94</v>
      </c>
      <c r="E36" s="5" t="s">
        <v>111</v>
      </c>
      <c r="F36" s="14">
        <v>1.5</v>
      </c>
      <c r="H36" s="14">
        <f>ROUND(F36*AE36,2)</f>
        <v>0</v>
      </c>
      <c r="I36" s="14">
        <f>J36-H36</f>
        <v>0</v>
      </c>
      <c r="J36" s="14">
        <f>ROUND(F36*G36,2)</f>
        <v>0</v>
      </c>
      <c r="K36" s="14">
        <v>1.671</v>
      </c>
      <c r="L36" s="14">
        <f>F36*K36</f>
        <v>2.5065</v>
      </c>
      <c r="N36" s="28" t="s">
        <v>7</v>
      </c>
      <c r="O36" s="14">
        <f>IF(N36="5",I36,0)</f>
        <v>0</v>
      </c>
      <c r="Z36" s="14">
        <f>IF(AD36=0,J36,0)</f>
        <v>0</v>
      </c>
      <c r="AA36" s="14">
        <f>IF(AD36=10,J36,0)</f>
        <v>0</v>
      </c>
      <c r="AB36" s="14">
        <f>IF(AD36=20,J36,0)</f>
        <v>0</v>
      </c>
      <c r="AD36" s="14">
        <v>20</v>
      </c>
      <c r="AE36" s="14">
        <f>G36*0</f>
        <v>0</v>
      </c>
      <c r="AF36" s="14">
        <f>G36*(1-0)</f>
        <v>0</v>
      </c>
    </row>
    <row r="37" spans="1:37" ht="12.75">
      <c r="A37" s="6"/>
      <c r="B37" s="6"/>
      <c r="C37" s="12" t="s">
        <v>58</v>
      </c>
      <c r="D37" s="44" t="s">
        <v>95</v>
      </c>
      <c r="E37" s="45"/>
      <c r="F37" s="45"/>
      <c r="G37" s="45"/>
      <c r="H37" s="30">
        <f>SUM(H38:H38)</f>
        <v>0</v>
      </c>
      <c r="I37" s="30">
        <f>SUM(I38:I38)</f>
        <v>0</v>
      </c>
      <c r="J37" s="30">
        <f>H37+I37</f>
        <v>0</v>
      </c>
      <c r="K37" s="23"/>
      <c r="L37" s="30">
        <f>SUM(L38:L38)</f>
        <v>0</v>
      </c>
      <c r="P37" s="30">
        <f>IF(Q37="PR",J37,SUM(O38:O38))</f>
        <v>0</v>
      </c>
      <c r="Q37" s="23" t="s">
        <v>129</v>
      </c>
      <c r="R37" s="30">
        <f>IF(Q37="HS",H37,0)</f>
        <v>0</v>
      </c>
      <c r="S37" s="30">
        <f>IF(Q37="HS",I37-P37,0)</f>
        <v>0</v>
      </c>
      <c r="T37" s="30">
        <f>IF(Q37="PS",H37,0)</f>
        <v>0</v>
      </c>
      <c r="U37" s="30">
        <f>IF(Q37="PS",I37-P37,0)</f>
        <v>0</v>
      </c>
      <c r="V37" s="30">
        <f>IF(Q37="MP",H37,0)</f>
        <v>0</v>
      </c>
      <c r="W37" s="30">
        <f>IF(Q37="MP",I37-P37,0)</f>
        <v>0</v>
      </c>
      <c r="X37" s="30">
        <f>IF(Q37="OM",H37,0)</f>
        <v>0</v>
      </c>
      <c r="Y37" s="23"/>
      <c r="AI37" s="30">
        <f>SUM(Z38:Z38)</f>
        <v>0</v>
      </c>
      <c r="AJ37" s="30">
        <f>SUM(AA38:AA38)</f>
        <v>0</v>
      </c>
      <c r="AK37" s="30">
        <f>SUM(AB38:AB38)</f>
        <v>0</v>
      </c>
    </row>
    <row r="38" spans="1:32" ht="12.75">
      <c r="A38" s="5" t="s">
        <v>27</v>
      </c>
      <c r="B38" s="5"/>
      <c r="C38" s="5" t="s">
        <v>59</v>
      </c>
      <c r="D38" s="5" t="s">
        <v>96</v>
      </c>
      <c r="E38" s="5" t="s">
        <v>106</v>
      </c>
      <c r="F38" s="14">
        <v>7.924</v>
      </c>
      <c r="H38" s="14">
        <f>ROUND(F38*AE38,2)</f>
        <v>0</v>
      </c>
      <c r="I38" s="14">
        <f>J38-H38</f>
        <v>0</v>
      </c>
      <c r="J38" s="14">
        <f>ROUND(F38*G38,2)</f>
        <v>0</v>
      </c>
      <c r="K38" s="14">
        <v>0</v>
      </c>
      <c r="L38" s="14">
        <f>F38*K38</f>
        <v>0</v>
      </c>
      <c r="N38" s="28" t="s">
        <v>11</v>
      </c>
      <c r="O38" s="14">
        <f>IF(N38="5",I38,0)</f>
        <v>0</v>
      </c>
      <c r="Z38" s="14">
        <f>IF(AD38=0,J38,0)</f>
        <v>0</v>
      </c>
      <c r="AA38" s="14">
        <f>IF(AD38=10,J38,0)</f>
        <v>0</v>
      </c>
      <c r="AB38" s="14">
        <f>IF(AD38=20,J38,0)</f>
        <v>0</v>
      </c>
      <c r="AD38" s="14">
        <v>20</v>
      </c>
      <c r="AE38" s="14">
        <f>G38*0</f>
        <v>0</v>
      </c>
      <c r="AF38" s="14">
        <f>G38*(1-0)</f>
        <v>0</v>
      </c>
    </row>
    <row r="39" spans="1:37" ht="12.75">
      <c r="A39" s="6"/>
      <c r="B39" s="6"/>
      <c r="C39" s="12" t="s">
        <v>60</v>
      </c>
      <c r="D39" s="44" t="s">
        <v>97</v>
      </c>
      <c r="E39" s="45"/>
      <c r="F39" s="45"/>
      <c r="G39" s="45"/>
      <c r="H39" s="30">
        <f>SUM(H40:H40)</f>
        <v>0</v>
      </c>
      <c r="I39" s="30">
        <f>SUM(I40:I40)</f>
        <v>0</v>
      </c>
      <c r="J39" s="30">
        <f>H39+I39</f>
        <v>0</v>
      </c>
      <c r="K39" s="23"/>
      <c r="L39" s="30">
        <f>SUM(L40:L40)</f>
        <v>0</v>
      </c>
      <c r="P39" s="30">
        <f>IF(Q39="PR",J39,SUM(O40:O40))</f>
        <v>0</v>
      </c>
      <c r="Q39" s="23" t="s">
        <v>129</v>
      </c>
      <c r="R39" s="30">
        <f>IF(Q39="HS",H39,0)</f>
        <v>0</v>
      </c>
      <c r="S39" s="30">
        <f>IF(Q39="HS",I39-P39,0)</f>
        <v>0</v>
      </c>
      <c r="T39" s="30">
        <f>IF(Q39="PS",H39,0)</f>
        <v>0</v>
      </c>
      <c r="U39" s="30">
        <f>IF(Q39="PS",I39-P39,0)</f>
        <v>0</v>
      </c>
      <c r="V39" s="30">
        <f>IF(Q39="MP",H39,0)</f>
        <v>0</v>
      </c>
      <c r="W39" s="30">
        <f>IF(Q39="MP",I39-P39,0)</f>
        <v>0</v>
      </c>
      <c r="X39" s="30">
        <f>IF(Q39="OM",H39,0)</f>
        <v>0</v>
      </c>
      <c r="Y39" s="23"/>
      <c r="AI39" s="30">
        <f>SUM(Z40:Z40)</f>
        <v>0</v>
      </c>
      <c r="AJ39" s="30">
        <f>SUM(AA40:AA40)</f>
        <v>0</v>
      </c>
      <c r="AK39" s="30">
        <f>SUM(AB40:AB40)</f>
        <v>0</v>
      </c>
    </row>
    <row r="40" spans="1:32" ht="12.75">
      <c r="A40" s="5" t="s">
        <v>28</v>
      </c>
      <c r="B40" s="5"/>
      <c r="C40" s="5" t="s">
        <v>61</v>
      </c>
      <c r="D40" s="5" t="s">
        <v>98</v>
      </c>
      <c r="E40" s="5" t="s">
        <v>106</v>
      </c>
      <c r="F40" s="14">
        <v>2.506</v>
      </c>
      <c r="H40" s="14">
        <f>ROUND(F40*AE40,2)</f>
        <v>0</v>
      </c>
      <c r="I40" s="14">
        <f>J40-H40</f>
        <v>0</v>
      </c>
      <c r="J40" s="14">
        <f>ROUND(F40*G40,2)</f>
        <v>0</v>
      </c>
      <c r="K40" s="14">
        <v>0</v>
      </c>
      <c r="L40" s="14">
        <f>F40*K40</f>
        <v>0</v>
      </c>
      <c r="N40" s="28" t="s">
        <v>11</v>
      </c>
      <c r="O40" s="14">
        <f>IF(N40="5",I40,0)</f>
        <v>0</v>
      </c>
      <c r="Z40" s="14">
        <f>IF(AD40=0,J40,0)</f>
        <v>0</v>
      </c>
      <c r="AA40" s="14">
        <f>IF(AD40=10,J40,0)</f>
        <v>0</v>
      </c>
      <c r="AB40" s="14">
        <f>IF(AD40=20,J40,0)</f>
        <v>0</v>
      </c>
      <c r="AD40" s="14">
        <v>20</v>
      </c>
      <c r="AE40" s="14">
        <f>G40*0</f>
        <v>0</v>
      </c>
      <c r="AF40" s="14">
        <f>G40*(1-0)</f>
        <v>0</v>
      </c>
    </row>
    <row r="41" spans="1:37" ht="12.75">
      <c r="A41" s="6"/>
      <c r="B41" s="6"/>
      <c r="C41" s="12" t="s">
        <v>62</v>
      </c>
      <c r="D41" s="44" t="s">
        <v>72</v>
      </c>
      <c r="E41" s="45"/>
      <c r="F41" s="45"/>
      <c r="G41" s="45"/>
      <c r="H41" s="30">
        <f>SUM(H42:H42)</f>
        <v>0</v>
      </c>
      <c r="I41" s="30">
        <f>SUM(I42:I42)</f>
        <v>0</v>
      </c>
      <c r="J41" s="30">
        <f>H41+I41</f>
        <v>0</v>
      </c>
      <c r="K41" s="23"/>
      <c r="L41" s="30">
        <f>SUM(L42:L42)</f>
        <v>0</v>
      </c>
      <c r="P41" s="30">
        <f>IF(Q41="PR",J41,SUM(O42:O42))</f>
        <v>0</v>
      </c>
      <c r="Q41" s="23" t="s">
        <v>129</v>
      </c>
      <c r="R41" s="30">
        <f>IF(Q41="HS",H41,0)</f>
        <v>0</v>
      </c>
      <c r="S41" s="30">
        <f>IF(Q41="HS",I41-P41,0)</f>
        <v>0</v>
      </c>
      <c r="T41" s="30">
        <f>IF(Q41="PS",H41,0)</f>
        <v>0</v>
      </c>
      <c r="U41" s="30">
        <f>IF(Q41="PS",I41-P41,0)</f>
        <v>0</v>
      </c>
      <c r="V41" s="30">
        <f>IF(Q41="MP",H41,0)</f>
        <v>0</v>
      </c>
      <c r="W41" s="30">
        <f>IF(Q41="MP",I41-P41,0)</f>
        <v>0</v>
      </c>
      <c r="X41" s="30">
        <f>IF(Q41="OM",H41,0)</f>
        <v>0</v>
      </c>
      <c r="Y41" s="23"/>
      <c r="AI41" s="30">
        <f>SUM(Z42:Z42)</f>
        <v>0</v>
      </c>
      <c r="AJ41" s="30">
        <f>SUM(AA42:AA42)</f>
        <v>0</v>
      </c>
      <c r="AK41" s="30">
        <f>SUM(AB42:AB42)</f>
        <v>0</v>
      </c>
    </row>
    <row r="42" spans="1:32" ht="12.75">
      <c r="A42" s="5" t="s">
        <v>29</v>
      </c>
      <c r="B42" s="5"/>
      <c r="C42" s="5" t="s">
        <v>63</v>
      </c>
      <c r="D42" s="5" t="s">
        <v>99</v>
      </c>
      <c r="E42" s="5" t="s">
        <v>106</v>
      </c>
      <c r="F42" s="14">
        <v>2.796</v>
      </c>
      <c r="H42" s="14">
        <f>ROUND(F42*AE42,2)</f>
        <v>0</v>
      </c>
      <c r="I42" s="14">
        <f>J42-H42</f>
        <v>0</v>
      </c>
      <c r="J42" s="14">
        <f>ROUND(F42*G42,2)</f>
        <v>0</v>
      </c>
      <c r="K42" s="14">
        <v>0</v>
      </c>
      <c r="L42" s="14">
        <f>F42*K42</f>
        <v>0</v>
      </c>
      <c r="N42" s="28" t="s">
        <v>11</v>
      </c>
      <c r="O42" s="14">
        <f>IF(N42="5",I42,0)</f>
        <v>0</v>
      </c>
      <c r="Z42" s="14">
        <f>IF(AD42=0,J42,0)</f>
        <v>0</v>
      </c>
      <c r="AA42" s="14">
        <f>IF(AD42=10,J42,0)</f>
        <v>0</v>
      </c>
      <c r="AB42" s="14">
        <f>IF(AD42=20,J42,0)</f>
        <v>0</v>
      </c>
      <c r="AD42" s="14">
        <v>20</v>
      </c>
      <c r="AE42" s="14">
        <f>G42*0</f>
        <v>0</v>
      </c>
      <c r="AF42" s="14">
        <f>G42*(1-0)</f>
        <v>0</v>
      </c>
    </row>
    <row r="43" spans="1:37" ht="12.75">
      <c r="A43" s="6"/>
      <c r="B43" s="6"/>
      <c r="C43" s="12" t="s">
        <v>64</v>
      </c>
      <c r="D43" s="44" t="s">
        <v>75</v>
      </c>
      <c r="E43" s="45"/>
      <c r="F43" s="45"/>
      <c r="G43" s="45"/>
      <c r="H43" s="30">
        <f>SUM(H44:H44)</f>
        <v>0</v>
      </c>
      <c r="I43" s="30">
        <f>SUM(I44:I44)</f>
        <v>0</v>
      </c>
      <c r="J43" s="30">
        <f>H43+I43</f>
        <v>0</v>
      </c>
      <c r="K43" s="23"/>
      <c r="L43" s="30">
        <f>SUM(L44:L44)</f>
        <v>0</v>
      </c>
      <c r="P43" s="30">
        <f>IF(Q43="PR",J43,SUM(O44:O44))</f>
        <v>0</v>
      </c>
      <c r="Q43" s="23" t="s">
        <v>129</v>
      </c>
      <c r="R43" s="30">
        <f>IF(Q43="HS",H43,0)</f>
        <v>0</v>
      </c>
      <c r="S43" s="30">
        <f>IF(Q43="HS",I43-P43,0)</f>
        <v>0</v>
      </c>
      <c r="T43" s="30">
        <f>IF(Q43="PS",H43,0)</f>
        <v>0</v>
      </c>
      <c r="U43" s="30">
        <f>IF(Q43="PS",I43-P43,0)</f>
        <v>0</v>
      </c>
      <c r="V43" s="30">
        <f>IF(Q43="MP",H43,0)</f>
        <v>0</v>
      </c>
      <c r="W43" s="30">
        <f>IF(Q43="MP",I43-P43,0)</f>
        <v>0</v>
      </c>
      <c r="X43" s="30">
        <f>IF(Q43="OM",H43,0)</f>
        <v>0</v>
      </c>
      <c r="Y43" s="23"/>
      <c r="AI43" s="30">
        <f>SUM(Z44:Z44)</f>
        <v>0</v>
      </c>
      <c r="AJ43" s="30">
        <f>SUM(AA44:AA44)</f>
        <v>0</v>
      </c>
      <c r="AK43" s="30">
        <f>SUM(AB44:AB44)</f>
        <v>0</v>
      </c>
    </row>
    <row r="44" spans="1:32" ht="12.75">
      <c r="A44" s="7" t="s">
        <v>30</v>
      </c>
      <c r="B44" s="7"/>
      <c r="C44" s="7" t="s">
        <v>65</v>
      </c>
      <c r="D44" s="7" t="s">
        <v>100</v>
      </c>
      <c r="E44" s="7" t="s">
        <v>106</v>
      </c>
      <c r="F44" s="15">
        <v>4.2044</v>
      </c>
      <c r="G44" s="18"/>
      <c r="H44" s="15">
        <f>ROUND(F44*AE44,2)</f>
        <v>0</v>
      </c>
      <c r="I44" s="15">
        <f>J44-H44</f>
        <v>0</v>
      </c>
      <c r="J44" s="15">
        <f>ROUND(F44*G44,2)</f>
        <v>0</v>
      </c>
      <c r="K44" s="15">
        <v>0</v>
      </c>
      <c r="L44" s="15">
        <f>F44*K44</f>
        <v>0</v>
      </c>
      <c r="N44" s="28" t="s">
        <v>11</v>
      </c>
      <c r="O44" s="14">
        <f>IF(N44="5",I44,0)</f>
        <v>0</v>
      </c>
      <c r="Z44" s="14">
        <f>IF(AD44=0,J44,0)</f>
        <v>0</v>
      </c>
      <c r="AA44" s="14">
        <f>IF(AD44=10,J44,0)</f>
        <v>0</v>
      </c>
      <c r="AB44" s="14">
        <f>IF(AD44=20,J44,0)</f>
        <v>0</v>
      </c>
      <c r="AD44" s="14">
        <v>20</v>
      </c>
      <c r="AE44" s="14">
        <f>G44*0</f>
        <v>0</v>
      </c>
      <c r="AF44" s="14">
        <f>G44*(1-0)</f>
        <v>0</v>
      </c>
    </row>
    <row r="45" spans="1:28" ht="12.75">
      <c r="A45" s="8"/>
      <c r="B45" s="8"/>
      <c r="C45" s="8"/>
      <c r="D45" s="8"/>
      <c r="E45" s="8"/>
      <c r="F45" s="8"/>
      <c r="G45" s="8"/>
      <c r="H45" s="46" t="s">
        <v>117</v>
      </c>
      <c r="I45" s="47"/>
      <c r="J45" s="31">
        <f>J12+J14+J17+J31+J35+J37+J39+J41+J43</f>
        <v>0</v>
      </c>
      <c r="K45" s="8"/>
      <c r="L45" s="8"/>
      <c r="Z45" s="32">
        <f>SUM(Z13:Z44)</f>
        <v>0</v>
      </c>
      <c r="AA45" s="32">
        <f>SUM(AA13:AA44)</f>
        <v>0</v>
      </c>
      <c r="AB45" s="32">
        <f>SUM(AB13:AB44)</f>
        <v>0</v>
      </c>
    </row>
  </sheetData>
  <mergeCells count="37"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  <mergeCell ref="A8:C9"/>
    <mergeCell ref="D2:D3"/>
    <mergeCell ref="D4:D5"/>
    <mergeCell ref="D6:D7"/>
    <mergeCell ref="D8:D9"/>
    <mergeCell ref="E8:F9"/>
    <mergeCell ref="G2:H3"/>
    <mergeCell ref="G4:H5"/>
    <mergeCell ref="G6:H7"/>
    <mergeCell ref="G8:H9"/>
    <mergeCell ref="I8:I9"/>
    <mergeCell ref="J2:L3"/>
    <mergeCell ref="J4:L5"/>
    <mergeCell ref="J6:L7"/>
    <mergeCell ref="J8:L9"/>
    <mergeCell ref="H10:J10"/>
    <mergeCell ref="K10:L10"/>
    <mergeCell ref="D12:G12"/>
    <mergeCell ref="D14:G14"/>
    <mergeCell ref="D17:G17"/>
    <mergeCell ref="D31:G31"/>
    <mergeCell ref="D35:G35"/>
    <mergeCell ref="D37:G37"/>
    <mergeCell ref="D39:G39"/>
    <mergeCell ref="D41:G41"/>
    <mergeCell ref="D43:G43"/>
    <mergeCell ref="H45:I45"/>
  </mergeCells>
  <printOptions/>
  <pageMargins left="0.75" right="0.75" top="0.57" bottom="0.55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C2" sqref="C2:D3"/>
    </sheetView>
  </sheetViews>
  <sheetFormatPr defaultColWidth="9.140625" defaultRowHeight="12.75"/>
  <cols>
    <col min="2" max="2" width="11.8515625" style="0" customWidth="1"/>
    <col min="3" max="3" width="21.7109375" style="0" customWidth="1"/>
    <col min="4" max="4" width="8.8515625" style="0" customWidth="1"/>
    <col min="5" max="5" width="14.00390625" style="0" customWidth="1"/>
    <col min="6" max="6" width="22.57421875" style="0" customWidth="1"/>
    <col min="8" max="8" width="11.8515625" style="0" customWidth="1"/>
    <col min="9" max="9" width="22.421875" style="0" customWidth="1"/>
    <col min="10" max="16384" width="11.421875" style="0" customWidth="1"/>
  </cols>
  <sheetData>
    <row r="1" spans="1:9" ht="28.5" customHeight="1">
      <c r="A1" s="92" t="s">
        <v>137</v>
      </c>
      <c r="B1" s="93"/>
      <c r="C1" s="93"/>
      <c r="D1" s="93"/>
      <c r="E1" s="93"/>
      <c r="F1" s="93"/>
      <c r="G1" s="93"/>
      <c r="H1" s="93"/>
      <c r="I1" s="93"/>
    </row>
    <row r="2" spans="1:10" ht="12.75">
      <c r="A2" s="65" t="s">
        <v>1</v>
      </c>
      <c r="B2" s="56"/>
      <c r="C2" s="46" t="s">
        <v>66</v>
      </c>
      <c r="D2" s="47"/>
      <c r="E2" s="55" t="s">
        <v>118</v>
      </c>
      <c r="F2" s="55"/>
      <c r="G2" s="56"/>
      <c r="H2" s="55" t="s">
        <v>173</v>
      </c>
      <c r="I2" s="87"/>
      <c r="J2" s="26"/>
    </row>
    <row r="3" spans="1:10" ht="12.75">
      <c r="A3" s="66"/>
      <c r="B3" s="58"/>
      <c r="C3" s="62"/>
      <c r="D3" s="62"/>
      <c r="E3" s="58"/>
      <c r="F3" s="58"/>
      <c r="G3" s="58"/>
      <c r="H3" s="58"/>
      <c r="I3" s="59"/>
      <c r="J3" s="26"/>
    </row>
    <row r="4" spans="1:10" ht="12.75">
      <c r="A4" s="60" t="s">
        <v>2</v>
      </c>
      <c r="B4" s="58"/>
      <c r="C4" s="53" t="s">
        <v>67</v>
      </c>
      <c r="D4" s="58"/>
      <c r="E4" s="53" t="s">
        <v>119</v>
      </c>
      <c r="F4" s="53"/>
      <c r="G4" s="58"/>
      <c r="H4" s="53" t="s">
        <v>173</v>
      </c>
      <c r="I4" s="88"/>
      <c r="J4" s="26"/>
    </row>
    <row r="5" spans="1:10" ht="12.75">
      <c r="A5" s="66"/>
      <c r="B5" s="58"/>
      <c r="C5" s="58"/>
      <c r="D5" s="58"/>
      <c r="E5" s="58"/>
      <c r="F5" s="58"/>
      <c r="G5" s="58"/>
      <c r="H5" s="58"/>
      <c r="I5" s="59"/>
      <c r="J5" s="26"/>
    </row>
    <row r="6" spans="1:10" ht="12.75">
      <c r="A6" s="60" t="s">
        <v>3</v>
      </c>
      <c r="B6" s="58"/>
      <c r="C6" s="53" t="s">
        <v>68</v>
      </c>
      <c r="D6" s="58"/>
      <c r="E6" s="53" t="s">
        <v>120</v>
      </c>
      <c r="F6" s="53"/>
      <c r="G6" s="58"/>
      <c r="H6" s="53" t="s">
        <v>173</v>
      </c>
      <c r="I6" s="88"/>
      <c r="J6" s="26"/>
    </row>
    <row r="7" spans="1:10" ht="12.75">
      <c r="A7" s="66"/>
      <c r="B7" s="58"/>
      <c r="C7" s="58"/>
      <c r="D7" s="58"/>
      <c r="E7" s="58"/>
      <c r="F7" s="58"/>
      <c r="G7" s="58"/>
      <c r="H7" s="58"/>
      <c r="I7" s="59"/>
      <c r="J7" s="26"/>
    </row>
    <row r="8" spans="1:10" ht="12.75">
      <c r="A8" s="60" t="s">
        <v>102</v>
      </c>
      <c r="B8" s="58"/>
      <c r="C8" s="25">
        <v>40787</v>
      </c>
      <c r="D8" s="58"/>
      <c r="E8" s="53" t="s">
        <v>103</v>
      </c>
      <c r="F8" s="58"/>
      <c r="G8" s="58"/>
      <c r="H8" s="53" t="s">
        <v>174</v>
      </c>
      <c r="I8" s="88" t="s">
        <v>30</v>
      </c>
      <c r="J8" s="26"/>
    </row>
    <row r="9" spans="1:10" ht="12.75">
      <c r="A9" s="66"/>
      <c r="B9" s="58"/>
      <c r="C9" s="58"/>
      <c r="D9" s="58"/>
      <c r="E9" s="58"/>
      <c r="F9" s="58"/>
      <c r="G9" s="58"/>
      <c r="H9" s="58"/>
      <c r="I9" s="59"/>
      <c r="J9" s="26"/>
    </row>
    <row r="10" spans="1:10" ht="12.75">
      <c r="A10" s="60" t="s">
        <v>4</v>
      </c>
      <c r="B10" s="58"/>
      <c r="C10" s="53"/>
      <c r="D10" s="58"/>
      <c r="E10" s="53" t="s">
        <v>121</v>
      </c>
      <c r="F10" s="53"/>
      <c r="G10" s="58"/>
      <c r="H10" s="53" t="s">
        <v>175</v>
      </c>
      <c r="I10" s="89">
        <v>40749</v>
      </c>
      <c r="J10" s="26"/>
    </row>
    <row r="11" spans="1:10" ht="12.75">
      <c r="A11" s="91"/>
      <c r="B11" s="86"/>
      <c r="C11" s="86"/>
      <c r="D11" s="86"/>
      <c r="E11" s="86"/>
      <c r="F11" s="86"/>
      <c r="G11" s="86"/>
      <c r="H11" s="86"/>
      <c r="I11" s="90"/>
      <c r="J11" s="26"/>
    </row>
    <row r="12" spans="1:9" ht="23.25" customHeight="1">
      <c r="A12" s="82" t="s">
        <v>138</v>
      </c>
      <c r="B12" s="83"/>
      <c r="C12" s="83"/>
      <c r="D12" s="83"/>
      <c r="E12" s="83"/>
      <c r="F12" s="83"/>
      <c r="G12" s="83"/>
      <c r="H12" s="83"/>
      <c r="I12" s="83"/>
    </row>
    <row r="13" spans="1:10" ht="26.25" customHeight="1">
      <c r="A13" s="33" t="s">
        <v>139</v>
      </c>
      <c r="B13" s="84" t="s">
        <v>151</v>
      </c>
      <c r="C13" s="85"/>
      <c r="D13" s="33" t="s">
        <v>153</v>
      </c>
      <c r="E13" s="84" t="s">
        <v>161</v>
      </c>
      <c r="F13" s="85"/>
      <c r="G13" s="33" t="s">
        <v>162</v>
      </c>
      <c r="H13" s="84" t="s">
        <v>176</v>
      </c>
      <c r="I13" s="85"/>
      <c r="J13" s="26"/>
    </row>
    <row r="14" spans="1:10" ht="15" customHeight="1">
      <c r="A14" s="34" t="s">
        <v>140</v>
      </c>
      <c r="B14" s="39" t="s">
        <v>152</v>
      </c>
      <c r="C14" s="40"/>
      <c r="D14" s="80" t="s">
        <v>154</v>
      </c>
      <c r="E14" s="81"/>
      <c r="F14" s="40"/>
      <c r="G14" s="80" t="s">
        <v>163</v>
      </c>
      <c r="H14" s="81"/>
      <c r="I14" s="40"/>
      <c r="J14" s="26"/>
    </row>
    <row r="15" spans="1:10" ht="15" customHeight="1">
      <c r="A15" s="35"/>
      <c r="B15" s="39" t="s">
        <v>122</v>
      </c>
      <c r="C15" s="40"/>
      <c r="D15" s="80" t="s">
        <v>155</v>
      </c>
      <c r="E15" s="81"/>
      <c r="F15" s="40"/>
      <c r="G15" s="80" t="s">
        <v>164</v>
      </c>
      <c r="H15" s="81"/>
      <c r="I15" s="40"/>
      <c r="J15" s="26"/>
    </row>
    <row r="16" spans="1:10" ht="15" customHeight="1">
      <c r="A16" s="34" t="s">
        <v>141</v>
      </c>
      <c r="B16" s="39" t="s">
        <v>152</v>
      </c>
      <c r="C16" s="40"/>
      <c r="D16" s="80" t="s">
        <v>156</v>
      </c>
      <c r="E16" s="81"/>
      <c r="F16" s="40"/>
      <c r="G16" s="80" t="s">
        <v>165</v>
      </c>
      <c r="H16" s="81"/>
      <c r="I16" s="40"/>
      <c r="J16" s="26"/>
    </row>
    <row r="17" spans="1:10" ht="15" customHeight="1">
      <c r="A17" s="35"/>
      <c r="B17" s="39" t="s">
        <v>122</v>
      </c>
      <c r="C17" s="40"/>
      <c r="D17" s="80"/>
      <c r="E17" s="81"/>
      <c r="F17" s="43"/>
      <c r="G17" s="80" t="s">
        <v>166</v>
      </c>
      <c r="H17" s="81"/>
      <c r="I17" s="40"/>
      <c r="J17" s="26"/>
    </row>
    <row r="18" spans="1:10" ht="15" customHeight="1">
      <c r="A18" s="34" t="s">
        <v>142</v>
      </c>
      <c r="B18" s="39" t="s">
        <v>152</v>
      </c>
      <c r="C18" s="40"/>
      <c r="D18" s="80"/>
      <c r="E18" s="81"/>
      <c r="F18" s="43"/>
      <c r="G18" s="80" t="s">
        <v>167</v>
      </c>
      <c r="H18" s="81"/>
      <c r="I18" s="40"/>
      <c r="J18" s="26"/>
    </row>
    <row r="19" spans="1:10" ht="15" customHeight="1">
      <c r="A19" s="35"/>
      <c r="B19" s="39" t="s">
        <v>122</v>
      </c>
      <c r="C19" s="40"/>
      <c r="D19" s="80"/>
      <c r="E19" s="81"/>
      <c r="F19" s="43"/>
      <c r="G19" s="80" t="s">
        <v>168</v>
      </c>
      <c r="H19" s="81"/>
      <c r="I19" s="40"/>
      <c r="J19" s="26"/>
    </row>
    <row r="20" spans="1:10" ht="15" customHeight="1">
      <c r="A20" s="76" t="s">
        <v>143</v>
      </c>
      <c r="B20" s="77"/>
      <c r="C20" s="40"/>
      <c r="D20" s="80"/>
      <c r="E20" s="81"/>
      <c r="F20" s="43"/>
      <c r="G20" s="80"/>
      <c r="H20" s="81"/>
      <c r="I20" s="43"/>
      <c r="J20" s="26"/>
    </row>
    <row r="21" spans="1:10" ht="15" customHeight="1">
      <c r="A21" s="76" t="s">
        <v>144</v>
      </c>
      <c r="B21" s="77"/>
      <c r="C21" s="40"/>
      <c r="D21" s="80"/>
      <c r="E21" s="81"/>
      <c r="F21" s="43"/>
      <c r="G21" s="80"/>
      <c r="H21" s="81"/>
      <c r="I21" s="43"/>
      <c r="J21" s="26"/>
    </row>
    <row r="22" spans="1:10" ht="16.5" customHeight="1">
      <c r="A22" s="76" t="s">
        <v>145</v>
      </c>
      <c r="B22" s="77"/>
      <c r="C22" s="40"/>
      <c r="D22" s="76" t="s">
        <v>157</v>
      </c>
      <c r="E22" s="77"/>
      <c r="F22" s="40"/>
      <c r="G22" s="76" t="s">
        <v>169</v>
      </c>
      <c r="H22" s="77"/>
      <c r="I22" s="40"/>
      <c r="J22" s="26"/>
    </row>
    <row r="23" spans="1:9" ht="12.75">
      <c r="A23" s="36"/>
      <c r="B23" s="36"/>
      <c r="C23" s="36"/>
      <c r="D23" s="8"/>
      <c r="E23" s="8"/>
      <c r="F23" s="8"/>
      <c r="G23" s="8"/>
      <c r="H23" s="8"/>
      <c r="I23" s="8"/>
    </row>
    <row r="24" spans="1:9" ht="15" customHeight="1">
      <c r="A24" s="78" t="s">
        <v>146</v>
      </c>
      <c r="B24" s="79"/>
      <c r="C24" s="41"/>
      <c r="D24" s="42"/>
      <c r="E24" s="18"/>
      <c r="F24" s="18"/>
      <c r="G24" s="18"/>
      <c r="H24" s="18"/>
      <c r="I24" s="18"/>
    </row>
    <row r="25" spans="1:10" ht="15" customHeight="1">
      <c r="A25" s="78" t="s">
        <v>147</v>
      </c>
      <c r="B25" s="79"/>
      <c r="C25" s="41"/>
      <c r="D25" s="78" t="s">
        <v>158</v>
      </c>
      <c r="E25" s="79"/>
      <c r="F25" s="41"/>
      <c r="G25" s="78" t="s">
        <v>170</v>
      </c>
      <c r="H25" s="79"/>
      <c r="I25" s="41"/>
      <c r="J25" s="26"/>
    </row>
    <row r="26" spans="1:10" ht="15" customHeight="1">
      <c r="A26" s="78" t="s">
        <v>148</v>
      </c>
      <c r="B26" s="79"/>
      <c r="C26" s="41"/>
      <c r="D26" s="78" t="s">
        <v>159</v>
      </c>
      <c r="E26" s="79"/>
      <c r="F26" s="41"/>
      <c r="G26" s="78" t="s">
        <v>171</v>
      </c>
      <c r="H26" s="79"/>
      <c r="I26" s="41"/>
      <c r="J26" s="26"/>
    </row>
    <row r="27" spans="1:9" ht="12.75">
      <c r="A27" s="37"/>
      <c r="B27" s="37"/>
      <c r="C27" s="37"/>
      <c r="D27" s="37"/>
      <c r="E27" s="37"/>
      <c r="F27" s="37"/>
      <c r="G27" s="37"/>
      <c r="H27" s="37"/>
      <c r="I27" s="37"/>
    </row>
    <row r="28" spans="1:10" ht="14.25" customHeight="1">
      <c r="A28" s="70" t="s">
        <v>149</v>
      </c>
      <c r="B28" s="71"/>
      <c r="C28" s="72"/>
      <c r="D28" s="70" t="s">
        <v>160</v>
      </c>
      <c r="E28" s="71"/>
      <c r="F28" s="72"/>
      <c r="G28" s="70" t="s">
        <v>172</v>
      </c>
      <c r="H28" s="71"/>
      <c r="I28" s="72"/>
      <c r="J28" s="27"/>
    </row>
    <row r="29" spans="1:10" ht="14.25" customHeight="1">
      <c r="A29" s="73"/>
      <c r="B29" s="74"/>
      <c r="C29" s="75"/>
      <c r="D29" s="73"/>
      <c r="E29" s="74"/>
      <c r="F29" s="75"/>
      <c r="G29" s="73"/>
      <c r="H29" s="74"/>
      <c r="I29" s="75"/>
      <c r="J29" s="27"/>
    </row>
    <row r="30" spans="1:10" ht="14.25" customHeight="1">
      <c r="A30" s="73"/>
      <c r="B30" s="74"/>
      <c r="C30" s="75"/>
      <c r="D30" s="73"/>
      <c r="E30" s="74"/>
      <c r="F30" s="75"/>
      <c r="G30" s="73"/>
      <c r="H30" s="74"/>
      <c r="I30" s="75"/>
      <c r="J30" s="27"/>
    </row>
    <row r="31" spans="1:10" ht="14.25" customHeight="1">
      <c r="A31" s="73"/>
      <c r="B31" s="74"/>
      <c r="C31" s="75"/>
      <c r="D31" s="73"/>
      <c r="E31" s="74"/>
      <c r="F31" s="75"/>
      <c r="G31" s="73"/>
      <c r="H31" s="74"/>
      <c r="I31" s="75"/>
      <c r="J31" s="27"/>
    </row>
    <row r="32" spans="1:10" ht="14.25" customHeight="1">
      <c r="A32" s="67" t="s">
        <v>150</v>
      </c>
      <c r="B32" s="68"/>
      <c r="C32" s="69"/>
      <c r="D32" s="67" t="s">
        <v>150</v>
      </c>
      <c r="E32" s="68"/>
      <c r="F32" s="69"/>
      <c r="G32" s="67" t="s">
        <v>150</v>
      </c>
      <c r="H32" s="68"/>
      <c r="I32" s="69"/>
      <c r="J32" s="27"/>
    </row>
    <row r="33" spans="1:9" ht="12.75">
      <c r="A33" s="38"/>
      <c r="B33" s="38"/>
      <c r="C33" s="38"/>
      <c r="D33" s="38"/>
      <c r="E33" s="38"/>
      <c r="F33" s="38"/>
      <c r="G33" s="38"/>
      <c r="H33" s="38"/>
      <c r="I33" s="38"/>
    </row>
  </sheetData>
  <mergeCells count="78">
    <mergeCell ref="A1:I1"/>
    <mergeCell ref="A2:B3"/>
    <mergeCell ref="A4:B5"/>
    <mergeCell ref="A6:B7"/>
    <mergeCell ref="E2:E3"/>
    <mergeCell ref="E4:E5"/>
    <mergeCell ref="E6:E7"/>
    <mergeCell ref="H2:H3"/>
    <mergeCell ref="H4:H5"/>
    <mergeCell ref="H6:H7"/>
    <mergeCell ref="A8:B9"/>
    <mergeCell ref="A10:B11"/>
    <mergeCell ref="C2:D3"/>
    <mergeCell ref="C4:D5"/>
    <mergeCell ref="C6:D7"/>
    <mergeCell ref="C8:D9"/>
    <mergeCell ref="C10:D11"/>
    <mergeCell ref="E8:E9"/>
    <mergeCell ref="E10:E11"/>
    <mergeCell ref="F2:G3"/>
    <mergeCell ref="F4:G5"/>
    <mergeCell ref="F6:G7"/>
    <mergeCell ref="F8:G9"/>
    <mergeCell ref="F10:G11"/>
    <mergeCell ref="H8:H9"/>
    <mergeCell ref="H10:H11"/>
    <mergeCell ref="I2:I3"/>
    <mergeCell ref="I4:I5"/>
    <mergeCell ref="I6:I7"/>
    <mergeCell ref="I8:I9"/>
    <mergeCell ref="I10:I11"/>
    <mergeCell ref="A12:I12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A24:B24"/>
    <mergeCell ref="A25:B25"/>
    <mergeCell ref="A26:B26"/>
    <mergeCell ref="D25:E25"/>
    <mergeCell ref="D26:E26"/>
    <mergeCell ref="G25:H25"/>
    <mergeCell ref="G26:H26"/>
    <mergeCell ref="A32:C32"/>
    <mergeCell ref="D28:F28"/>
    <mergeCell ref="D29:F29"/>
    <mergeCell ref="D30:F30"/>
    <mergeCell ref="D31:F31"/>
    <mergeCell ref="D32:F32"/>
    <mergeCell ref="A28:C28"/>
    <mergeCell ref="A29:C29"/>
    <mergeCell ref="A30:C30"/>
    <mergeCell ref="A31:C31"/>
    <mergeCell ref="G32:I32"/>
    <mergeCell ref="G28:I28"/>
    <mergeCell ref="G29:I29"/>
    <mergeCell ref="G30:I30"/>
    <mergeCell ref="G31:I31"/>
  </mergeCells>
  <printOptions/>
  <pageMargins left="0.75" right="0.75" top="0.59" bottom="0.77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Olina</cp:lastModifiedBy>
  <cp:lastPrinted>2011-08-15T11:34:14Z</cp:lastPrinted>
  <dcterms:created xsi:type="dcterms:W3CDTF">2011-08-03T12:58:20Z</dcterms:created>
  <dcterms:modified xsi:type="dcterms:W3CDTF">2011-08-15T11:45:56Z</dcterms:modified>
  <cp:category/>
  <cp:version/>
  <cp:contentType/>
  <cp:contentStatus/>
</cp:coreProperties>
</file>